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64011"/>
  <mc:AlternateContent xmlns:mc="http://schemas.openxmlformats.org/markup-compatibility/2006">
    <mc:Choice Requires="x15">
      <x15ac:absPath xmlns:x15ac="http://schemas.microsoft.com/office/spreadsheetml/2010/11/ac" url="E:\gobierno en linea\Desktop\Gobierno Digital 2019\Plan de Gestión Evaluado\"/>
    </mc:Choice>
  </mc:AlternateContent>
  <bookViews>
    <workbookView xWindow="0" yWindow="0" windowWidth="20490" windowHeight="7650" firstSheet="9" activeTab="10"/>
  </bookViews>
  <sheets>
    <sheet name="INICIO" sheetId="3" r:id="rId1"/>
    <sheet name="Hoja3" sheetId="15" r:id="rId2"/>
    <sheet name="Hoja4" sheetId="16" r:id="rId3"/>
    <sheet name="Hoja5" sheetId="17" r:id="rId4"/>
    <sheet name="Hoja6" sheetId="18" r:id="rId5"/>
    <sheet name="Hoja7" sheetId="19" r:id="rId6"/>
    <sheet name="Hoja8" sheetId="20" r:id="rId7"/>
    <sheet name="Hoja9" sheetId="21" r:id="rId8"/>
    <sheet name="Hoja10" sheetId="22" r:id="rId9"/>
    <sheet name="Hoja11" sheetId="23" r:id="rId10"/>
    <sheet name="MEDICION" sheetId="7" r:id="rId11"/>
    <sheet name="EVALUACIÓN 1er semestre" sheetId="8" r:id="rId12"/>
    <sheet name="EVALUACIÓN SEPT" sheetId="9" state="hidden" r:id="rId13"/>
    <sheet name="EVALUACIÓN 2 semestre" sheetId="11" r:id="rId14"/>
    <sheet name="EVALUACION FINAL " sheetId="13" r:id="rId15"/>
    <sheet name="OBJ 1" sheetId="1" r:id="rId16"/>
    <sheet name="Hoja2" sheetId="14" r:id="rId17"/>
    <sheet name="OBJ 2" sheetId="2" r:id="rId18"/>
    <sheet name="OBJ 3" sheetId="4" r:id="rId19"/>
    <sheet name="OBJ 4" sheetId="5" r:id="rId20"/>
    <sheet name="OBJ 5" sheetId="6" r:id="rId21"/>
    <sheet name="Hoja1" sheetId="10" r:id="rId22"/>
  </sheets>
  <definedNames>
    <definedName name="_xlnm._FilterDatabase" localSheetId="13" hidden="1">'EVALUACIÓN 2 semestre'!$A$21:$AY$125</definedName>
    <definedName name="_xlnm._FilterDatabase" localSheetId="14" hidden="1">'EVALUACION FINAL '!$A$139:$S$157</definedName>
    <definedName name="_xlnm._FilterDatabase" localSheetId="12" hidden="1">'EVALUACIÓN SEPT'!$A$139:$BA$156</definedName>
    <definedName name="_xlnm._FilterDatabase" localSheetId="21" hidden="1">Hoja1!$A$12:$O$25</definedName>
    <definedName name="_xlnm._FilterDatabase" localSheetId="15" hidden="1">'OBJ 1'!$A$12:$CD$117</definedName>
    <definedName name="_xlnm._FilterDatabase" localSheetId="17" hidden="1">'OBJ 2'!$B$13:$BN$30</definedName>
    <definedName name="_xlnm._FilterDatabase" localSheetId="18" hidden="1">'OBJ 3'!$B$14:$BN$23</definedName>
    <definedName name="_xlnm._FilterDatabase" localSheetId="19" hidden="1">'OBJ 4'!$B$14:$BN$21</definedName>
    <definedName name="_xlnm._FilterDatabase" localSheetId="20" hidden="1">'OBJ 5'!$B$14:$CW$20</definedName>
  </definedNames>
  <calcPr calcId="162913"/>
</workbook>
</file>

<file path=xl/calcChain.xml><?xml version="1.0" encoding="utf-8"?>
<calcChain xmlns="http://schemas.openxmlformats.org/spreadsheetml/2006/main">
  <c r="J22" i="13" l="1"/>
  <c r="C29" i="14" l="1"/>
  <c r="F28" i="14" s="1"/>
  <c r="C24" i="14"/>
  <c r="F23" i="14" s="1"/>
  <c r="D13" i="14"/>
  <c r="C19" i="14"/>
  <c r="H18" i="14" s="1"/>
  <c r="C14" i="14"/>
  <c r="H13" i="14" s="1"/>
  <c r="C9" i="14"/>
  <c r="I2" i="14"/>
  <c r="G2" i="14"/>
  <c r="D4" i="14" l="1"/>
  <c r="E3" i="14" s="1"/>
  <c r="F8" i="14"/>
  <c r="F13" i="14"/>
  <c r="D8" i="14"/>
  <c r="H28" i="14"/>
  <c r="H8" i="14"/>
  <c r="H23" i="14"/>
  <c r="D28" i="14"/>
  <c r="D23" i="14"/>
  <c r="D18" i="14"/>
  <c r="F18" i="14"/>
  <c r="E2" i="14"/>
  <c r="I125" i="13"/>
  <c r="U15" i="13" l="1"/>
  <c r="I213" i="13"/>
  <c r="I177" i="13"/>
  <c r="F177" i="13"/>
  <c r="F157" i="13"/>
  <c r="F125" i="13"/>
  <c r="J213" i="13"/>
  <c r="J84" i="13" l="1"/>
  <c r="J191" i="13"/>
  <c r="J192" i="13"/>
  <c r="J193" i="13"/>
  <c r="J194" i="13"/>
  <c r="J195" i="13"/>
  <c r="J190" i="13"/>
  <c r="J175" i="13"/>
  <c r="J177" i="13" s="1"/>
  <c r="J176" i="13"/>
  <c r="J149" i="13"/>
  <c r="J154" i="13"/>
  <c r="M14" i="13"/>
  <c r="J23" i="13"/>
  <c r="J26" i="13"/>
  <c r="J27" i="13"/>
  <c r="J28" i="13"/>
  <c r="J29" i="13"/>
  <c r="J30" i="13"/>
  <c r="J31" i="13"/>
  <c r="J32" i="13"/>
  <c r="J33" i="13"/>
  <c r="J34" i="13"/>
  <c r="J35" i="13"/>
  <c r="J42" i="13"/>
  <c r="J47" i="13"/>
  <c r="J64" i="13"/>
  <c r="J81" i="13"/>
  <c r="J85" i="13"/>
  <c r="J92" i="13"/>
  <c r="J93" i="13"/>
  <c r="J96" i="13"/>
  <c r="J97" i="13"/>
  <c r="J99" i="13"/>
  <c r="J101" i="13"/>
  <c r="J102" i="13"/>
  <c r="J110" i="13"/>
  <c r="F213" i="13"/>
  <c r="F196" i="13"/>
  <c r="D165" i="13"/>
  <c r="D164" i="13"/>
  <c r="E163" i="13"/>
  <c r="F163" i="13" s="1"/>
  <c r="I157" i="13"/>
  <c r="E136" i="13"/>
  <c r="D136" i="13"/>
  <c r="E135" i="13"/>
  <c r="D135" i="13"/>
  <c r="E134" i="13"/>
  <c r="D134" i="13"/>
  <c r="T125" i="13"/>
  <c r="T215" i="13" s="1"/>
  <c r="T218" i="13" s="1"/>
  <c r="E16" i="13"/>
  <c r="F16" i="13" s="1"/>
  <c r="K15" i="13"/>
  <c r="E15" i="13"/>
  <c r="F15" i="13" s="1"/>
  <c r="O14" i="13"/>
  <c r="K14" i="13"/>
  <c r="E14" i="13"/>
  <c r="F14" i="13" s="1"/>
  <c r="J125" i="13" l="1"/>
  <c r="J157" i="13"/>
  <c r="F134" i="13"/>
  <c r="F135" i="13"/>
  <c r="F136" i="13"/>
  <c r="J196" i="13"/>
  <c r="S196" i="13" s="1"/>
  <c r="N14" i="13"/>
  <c r="L17" i="13"/>
  <c r="P14" i="13"/>
  <c r="K16" i="13"/>
  <c r="L14" i="13" s="1"/>
  <c r="Z14" i="13" l="1"/>
  <c r="L15" i="13"/>
  <c r="AE44" i="1" l="1"/>
  <c r="Z43" i="1"/>
  <c r="W27" i="2" l="1"/>
  <c r="Y27" i="2" s="1"/>
  <c r="X26" i="2" l="1"/>
  <c r="W26" i="2"/>
  <c r="Y26" i="2" s="1"/>
  <c r="U26" i="1"/>
  <c r="L14" i="11" l="1"/>
  <c r="N14" i="11"/>
  <c r="J15" i="11"/>
  <c r="J14" i="11"/>
  <c r="O14" i="11" l="1"/>
  <c r="S15" i="11"/>
  <c r="R15" i="11"/>
  <c r="T15" i="11" l="1"/>
  <c r="J16" i="11"/>
  <c r="K14" i="11" l="1"/>
  <c r="K15" i="11"/>
  <c r="E163" i="11"/>
  <c r="D164" i="11"/>
  <c r="D165" i="11"/>
  <c r="E135" i="11"/>
  <c r="E136" i="11"/>
  <c r="E134" i="11"/>
  <c r="D135" i="11"/>
  <c r="D136" i="11"/>
  <c r="D134" i="11"/>
  <c r="E15" i="11"/>
  <c r="E14" i="11"/>
  <c r="E16" i="11"/>
  <c r="M14" i="11"/>
  <c r="AE111" i="1"/>
  <c r="Y21" i="4"/>
  <c r="F14" i="11" l="1"/>
  <c r="T20" i="4" l="1"/>
  <c r="AI18" i="2" l="1"/>
  <c r="Y22" i="2" l="1"/>
  <c r="Y24" i="2" l="1"/>
  <c r="Y25" i="2"/>
  <c r="Z20" i="1" l="1"/>
  <c r="X103" i="1" l="1"/>
  <c r="Z103" i="1" s="1"/>
  <c r="Z114" i="1"/>
  <c r="AE45" i="1" l="1"/>
  <c r="Z38" i="1"/>
  <c r="Z37" i="1"/>
  <c r="Z36" i="1"/>
  <c r="Z51" i="1" l="1"/>
  <c r="Z27" i="1" l="1"/>
  <c r="Z35" i="1" l="1"/>
  <c r="Z99" i="1"/>
  <c r="Z52" i="1" l="1"/>
  <c r="AE48" i="1"/>
  <c r="AE83" i="1"/>
  <c r="AE82" i="1"/>
  <c r="Z50" i="1"/>
  <c r="Z76" i="1"/>
  <c r="AE76" i="1"/>
  <c r="AE75" i="1"/>
  <c r="AE47" i="1" l="1"/>
  <c r="AE46" i="1"/>
  <c r="AE63" i="1" l="1"/>
  <c r="T19" i="4" l="1"/>
  <c r="T18" i="4"/>
  <c r="T17" i="4"/>
  <c r="T16" i="4"/>
  <c r="T23" i="2"/>
  <c r="Z98" i="1"/>
  <c r="AI17" i="2" l="1"/>
  <c r="AI16" i="2"/>
  <c r="AD15" i="2" l="1"/>
  <c r="AI21" i="2" l="1"/>
  <c r="BH19" i="2"/>
  <c r="U20" i="2"/>
  <c r="Z20" i="2"/>
  <c r="AE20" i="2"/>
  <c r="AJ20" i="2"/>
  <c r="AO20" i="2"/>
  <c r="AT20" i="2"/>
  <c r="AY20" i="2"/>
  <c r="BD20" i="2"/>
  <c r="BI20" i="2"/>
  <c r="BM20" i="2"/>
  <c r="BH20" i="2"/>
  <c r="BC20" i="2" l="1"/>
  <c r="Z23" i="1" l="1"/>
  <c r="Z22" i="1"/>
  <c r="Z21" i="1"/>
  <c r="AE24" i="1" l="1"/>
  <c r="AE81" i="1"/>
  <c r="Z80" i="1" l="1"/>
  <c r="AE88" i="1" l="1"/>
  <c r="AE87" i="1" l="1"/>
  <c r="Z96" i="1" l="1"/>
  <c r="AJ113" i="1"/>
  <c r="AJ109" i="1"/>
  <c r="AE92" i="1"/>
  <c r="AE59" i="1" l="1"/>
  <c r="AE58" i="1" l="1"/>
  <c r="AE55" i="1"/>
  <c r="AE54" i="1"/>
  <c r="AJ53" i="1" l="1"/>
  <c r="AJ105" i="1"/>
  <c r="U98" i="1"/>
  <c r="AE33" i="1" l="1"/>
  <c r="AO32" i="1"/>
  <c r="BN31" i="1"/>
  <c r="BI31" i="1" l="1"/>
  <c r="BD31" i="1"/>
  <c r="AJ31" i="1"/>
  <c r="AE31" i="1"/>
  <c r="Z31" i="1"/>
  <c r="U30" i="1"/>
  <c r="BN29" i="1"/>
  <c r="BI29" i="1"/>
  <c r="BD29" i="1"/>
  <c r="AE17" i="1" l="1"/>
  <c r="Z15" i="1" l="1"/>
  <c r="Z117" i="1" l="1"/>
  <c r="Z116" i="1"/>
  <c r="Z115" i="1"/>
  <c r="Z28" i="1" l="1"/>
  <c r="AE89" i="1" l="1"/>
  <c r="AE69" i="1" l="1"/>
  <c r="AE68" i="1"/>
  <c r="AE67" i="1"/>
  <c r="AE66" i="1"/>
  <c r="AE65" i="1"/>
  <c r="AE64" i="1"/>
  <c r="AE62" i="1"/>
  <c r="AE61" i="1"/>
  <c r="AE60" i="1"/>
  <c r="F213" i="11"/>
  <c r="F196" i="11"/>
  <c r="I177" i="11"/>
  <c r="F177" i="11"/>
  <c r="I157" i="11"/>
  <c r="F157" i="11"/>
  <c r="S125" i="11"/>
  <c r="S215" i="11" s="1"/>
  <c r="S218" i="11" s="1"/>
  <c r="F16" i="11"/>
  <c r="F15" i="11"/>
  <c r="AE14" i="1"/>
  <c r="Z16" i="1"/>
  <c r="F134" i="11" l="1"/>
  <c r="F135" i="11"/>
  <c r="F136" i="11"/>
  <c r="F163" i="11"/>
  <c r="I156" i="9"/>
  <c r="F156" i="9"/>
  <c r="D129" i="8"/>
  <c r="D15" i="8"/>
  <c r="D14" i="8"/>
  <c r="T141" i="9" l="1"/>
  <c r="T142" i="9"/>
  <c r="T143" i="9"/>
  <c r="T144" i="9"/>
  <c r="T145" i="9"/>
  <c r="T146" i="9"/>
  <c r="T147" i="9"/>
  <c r="T148" i="9"/>
  <c r="T149" i="9"/>
  <c r="T150" i="9"/>
  <c r="T151" i="9"/>
  <c r="T152" i="9"/>
  <c r="T153" i="9"/>
  <c r="T154" i="9"/>
  <c r="T155" i="9"/>
  <c r="T140" i="9"/>
  <c r="C24" i="10"/>
  <c r="D24" i="10"/>
  <c r="F24" i="10"/>
  <c r="G24" i="10"/>
  <c r="J24" i="10"/>
  <c r="K24" i="10"/>
  <c r="M24" i="10"/>
  <c r="N24" i="10"/>
  <c r="B24" i="10"/>
  <c r="L25" i="10"/>
  <c r="L24" i="10" s="1"/>
  <c r="H25" i="10"/>
  <c r="I25" i="10" s="1"/>
  <c r="I24" i="10" s="1"/>
  <c r="E25" i="10"/>
  <c r="E24" i="10" s="1"/>
  <c r="N14" i="10"/>
  <c r="M14" i="10"/>
  <c r="U125" i="9"/>
  <c r="U214" i="9" s="1"/>
  <c r="U217" i="9" s="1"/>
  <c r="K22" i="10"/>
  <c r="K23" i="10"/>
  <c r="K21" i="10"/>
  <c r="J23" i="10"/>
  <c r="J22" i="10"/>
  <c r="J21" i="10"/>
  <c r="H22" i="10"/>
  <c r="H23" i="10"/>
  <c r="H21" i="10"/>
  <c r="G22" i="10"/>
  <c r="G23" i="10"/>
  <c r="G21" i="10"/>
  <c r="C22" i="10"/>
  <c r="C21" i="10"/>
  <c r="F22" i="10"/>
  <c r="F21" i="10"/>
  <c r="B22" i="10"/>
  <c r="B23" i="10"/>
  <c r="B21" i="10"/>
  <c r="C23" i="10"/>
  <c r="D23" i="10"/>
  <c r="D22" i="10"/>
  <c r="D21" i="10"/>
  <c r="H17" i="10"/>
  <c r="T121" i="9"/>
  <c r="T120" i="9"/>
  <c r="T118" i="9"/>
  <c r="T114" i="9"/>
  <c r="T111" i="9"/>
  <c r="T110" i="9"/>
  <c r="T109" i="9"/>
  <c r="T108" i="9"/>
  <c r="T104" i="9"/>
  <c r="T102" i="9"/>
  <c r="T101" i="9"/>
  <c r="T100" i="9"/>
  <c r="T99" i="9"/>
  <c r="T98" i="9"/>
  <c r="T97" i="9"/>
  <c r="T96" i="9"/>
  <c r="T95" i="9"/>
  <c r="T94" i="9"/>
  <c r="T93" i="9"/>
  <c r="T92" i="9"/>
  <c r="T89" i="9"/>
  <c r="T81" i="9"/>
  <c r="T80" i="9"/>
  <c r="T79" i="9"/>
  <c r="T78" i="9"/>
  <c r="T77" i="9"/>
  <c r="T76" i="9"/>
  <c r="T75" i="9"/>
  <c r="T74" i="9"/>
  <c r="T73" i="9"/>
  <c r="T70" i="9"/>
  <c r="T69" i="9"/>
  <c r="T66" i="9"/>
  <c r="T61" i="9"/>
  <c r="T60" i="9"/>
  <c r="T59" i="9"/>
  <c r="T58" i="9"/>
  <c r="T57" i="9"/>
  <c r="T55" i="9"/>
  <c r="T52" i="9"/>
  <c r="T49" i="9"/>
  <c r="T48" i="9"/>
  <c r="T47" i="9"/>
  <c r="T46" i="9"/>
  <c r="T45" i="9"/>
  <c r="T39" i="9"/>
  <c r="T38" i="9"/>
  <c r="T37" i="9"/>
  <c r="T36" i="9"/>
  <c r="T35" i="9"/>
  <c r="T34" i="9"/>
  <c r="T33" i="9"/>
  <c r="T32" i="9"/>
  <c r="T30" i="9"/>
  <c r="T29" i="9"/>
  <c r="T28" i="9"/>
  <c r="T27" i="9"/>
  <c r="T23" i="9"/>
  <c r="T22" i="9"/>
  <c r="J15" i="10"/>
  <c r="H24" i="10" l="1"/>
  <c r="L22" i="10"/>
  <c r="L21" i="10"/>
  <c r="K20" i="10"/>
  <c r="I22" i="10"/>
  <c r="I21" i="10"/>
  <c r="J20" i="10"/>
  <c r="J14" i="10" s="1"/>
  <c r="H20" i="10"/>
  <c r="D20" i="10"/>
  <c r="E23" i="10"/>
  <c r="E21" i="10"/>
  <c r="E22" i="10"/>
  <c r="G20" i="10"/>
  <c r="C20" i="10"/>
  <c r="F20" i="10"/>
  <c r="B19" i="10"/>
  <c r="B14" i="10"/>
  <c r="B16" i="10"/>
  <c r="B17" i="10"/>
  <c r="B18" i="10"/>
  <c r="B15" i="10"/>
  <c r="K16" i="10"/>
  <c r="K17" i="10"/>
  <c r="K18" i="10"/>
  <c r="K15" i="10"/>
  <c r="L15" i="10" s="1"/>
  <c r="G15" i="10"/>
  <c r="F15" i="10"/>
  <c r="G18" i="10"/>
  <c r="H18" i="10"/>
  <c r="F17" i="10"/>
  <c r="G17" i="10"/>
  <c r="G16" i="10"/>
  <c r="F16" i="10"/>
  <c r="H16" i="10"/>
  <c r="H15" i="10"/>
  <c r="H14" i="10"/>
  <c r="D14" i="10"/>
  <c r="D16" i="10"/>
  <c r="D17" i="10"/>
  <c r="D18" i="10"/>
  <c r="D15" i="10"/>
  <c r="C14" i="10"/>
  <c r="C16" i="10"/>
  <c r="C17" i="10"/>
  <c r="C18" i="10"/>
  <c r="C15" i="10"/>
  <c r="E14" i="9"/>
  <c r="B20" i="10"/>
  <c r="K14" i="10" l="1"/>
  <c r="L14" i="10" s="1"/>
  <c r="L20" i="10"/>
  <c r="E20" i="10"/>
  <c r="I20" i="10"/>
  <c r="I16" i="10"/>
  <c r="E15" i="10"/>
  <c r="I17" i="10"/>
  <c r="E18" i="10"/>
  <c r="E14" i="10"/>
  <c r="I15" i="10"/>
  <c r="E16" i="10"/>
  <c r="E17" i="10"/>
  <c r="G14" i="10"/>
  <c r="F14" i="10"/>
  <c r="I14" i="10" s="1"/>
  <c r="Z49" i="1"/>
  <c r="Z45" i="1" l="1"/>
  <c r="Z47" i="1" l="1"/>
  <c r="Z46" i="1" l="1"/>
  <c r="U115" i="1" l="1"/>
  <c r="BC19" i="2" l="1"/>
  <c r="K195" i="9" l="1"/>
  <c r="K176" i="9"/>
  <c r="K156" i="9"/>
  <c r="K125" i="9"/>
  <c r="E183" i="9" l="1"/>
  <c r="D185" i="9"/>
  <c r="D184" i="9"/>
  <c r="D183" i="9"/>
  <c r="E185" i="9"/>
  <c r="E184" i="9"/>
  <c r="I195" i="9"/>
  <c r="I176" i="9"/>
  <c r="E164" i="9"/>
  <c r="D164" i="9"/>
  <c r="E163" i="9"/>
  <c r="D163" i="9"/>
  <c r="E162" i="9"/>
  <c r="D162" i="9"/>
  <c r="T23" i="4"/>
  <c r="T22" i="4"/>
  <c r="T21" i="4"/>
  <c r="F162" i="9" l="1"/>
  <c r="F183" i="9"/>
  <c r="E134" i="9"/>
  <c r="E135" i="9"/>
  <c r="E133" i="9"/>
  <c r="D135" i="9"/>
  <c r="D134" i="9"/>
  <c r="D133" i="9"/>
  <c r="F135" i="9" l="1"/>
  <c r="F134" i="9"/>
  <c r="F133" i="9"/>
  <c r="T30" i="2"/>
  <c r="T29" i="2"/>
  <c r="AD21" i="2" l="1"/>
  <c r="AD18" i="2"/>
  <c r="AD17" i="2"/>
  <c r="AD16" i="2"/>
  <c r="Y15" i="2"/>
  <c r="AX20" i="2"/>
  <c r="AS20" i="2"/>
  <c r="AX19" i="2" l="1"/>
  <c r="AS19" i="2"/>
  <c r="T19" i="2"/>
  <c r="AN19" i="2"/>
  <c r="U114" i="1"/>
  <c r="D14" i="9"/>
  <c r="Z111" i="1"/>
  <c r="U110" i="1"/>
  <c r="AE109" i="1"/>
  <c r="AE108" i="1"/>
  <c r="U106" i="1"/>
  <c r="U103" i="1"/>
  <c r="U96" i="1"/>
  <c r="U95" i="1"/>
  <c r="Z89" i="1" l="1"/>
  <c r="U89" i="1"/>
  <c r="Z88" i="1"/>
  <c r="U88" i="1"/>
  <c r="Z87" i="1"/>
  <c r="U87" i="1"/>
  <c r="Z85" i="1"/>
  <c r="U85" i="1"/>
  <c r="Z84" i="1"/>
  <c r="U84" i="1"/>
  <c r="Z79" i="1"/>
  <c r="U79" i="1"/>
  <c r="Z78" i="1"/>
  <c r="U78" i="1"/>
  <c r="Z77" i="1"/>
  <c r="U77" i="1"/>
  <c r="U76" i="1"/>
  <c r="Z75" i="1"/>
  <c r="U75" i="1"/>
  <c r="Z74" i="1"/>
  <c r="U74" i="1"/>
  <c r="Z73" i="1"/>
  <c r="U73" i="1"/>
  <c r="Z72" i="1" l="1"/>
  <c r="U72" i="1"/>
  <c r="Z71" i="1"/>
  <c r="U71" i="1"/>
  <c r="Z70" i="1"/>
  <c r="U70" i="1"/>
  <c r="AY31" i="1"/>
  <c r="AY29" i="1"/>
  <c r="U86" i="1" l="1"/>
  <c r="E16" i="9"/>
  <c r="D16" i="9"/>
  <c r="E15" i="9"/>
  <c r="D15" i="9"/>
  <c r="I125" i="9"/>
  <c r="I18" i="9" s="1"/>
  <c r="F14" i="9" l="1"/>
  <c r="U101" i="1"/>
  <c r="AE53" i="1" l="1"/>
  <c r="U80" i="1" l="1"/>
  <c r="U100" i="1"/>
  <c r="AE105" i="1"/>
  <c r="Z14" i="1" l="1"/>
  <c r="Z19" i="1"/>
  <c r="Z18" i="1"/>
  <c r="Z64" i="1" l="1"/>
  <c r="F212" i="9" l="1"/>
  <c r="D203" i="9"/>
  <c r="D202" i="9"/>
  <c r="D201" i="9"/>
  <c r="F195" i="9"/>
  <c r="F176" i="9"/>
  <c r="F125" i="9"/>
  <c r="N13" i="9" s="1"/>
  <c r="F18" i="9" l="1"/>
  <c r="F15" i="9"/>
  <c r="F16" i="9"/>
  <c r="E199" i="8"/>
  <c r="D200" i="8"/>
  <c r="D201" i="8"/>
  <c r="D199" i="8"/>
  <c r="E201" i="8"/>
  <c r="E200" i="8"/>
  <c r="E182" i="8"/>
  <c r="E183" i="8"/>
  <c r="E181" i="8"/>
  <c r="D182" i="8"/>
  <c r="D183" i="8"/>
  <c r="D181" i="8"/>
  <c r="E161" i="8"/>
  <c r="E162" i="8"/>
  <c r="E160" i="8"/>
  <c r="D161" i="8"/>
  <c r="D162" i="8"/>
  <c r="D160" i="8"/>
  <c r="E130" i="8"/>
  <c r="E131" i="8"/>
  <c r="E129" i="8"/>
  <c r="E16" i="8"/>
  <c r="E15" i="8"/>
  <c r="E14" i="8"/>
  <c r="D130" i="8"/>
  <c r="D131" i="8"/>
  <c r="D16" i="8"/>
  <c r="F160" i="8" l="1"/>
  <c r="F181" i="8"/>
  <c r="F16" i="8"/>
  <c r="F129" i="8"/>
  <c r="F130" i="8"/>
  <c r="F131" i="8"/>
  <c r="F14" i="8"/>
  <c r="F15" i="8"/>
  <c r="F199" i="8"/>
  <c r="F210" i="8" l="1"/>
  <c r="F193" i="8"/>
  <c r="F174" i="8"/>
  <c r="F154" i="8"/>
  <c r="Y20" i="2"/>
  <c r="T22" i="2"/>
  <c r="F121" i="8" l="1"/>
  <c r="F18" i="8" s="1"/>
  <c r="U99" i="1" l="1"/>
  <c r="Z109" i="1" l="1"/>
  <c r="Z41" i="1" l="1"/>
  <c r="U41" i="1"/>
  <c r="T27" i="2" l="1"/>
  <c r="T26" i="2"/>
  <c r="Z56" i="1" l="1"/>
  <c r="U56" i="1"/>
  <c r="Z53" i="1"/>
  <c r="U53" i="1"/>
  <c r="U38" i="1"/>
  <c r="U37" i="1"/>
  <c r="U36" i="1"/>
  <c r="U35" i="1"/>
  <c r="U28" i="1"/>
  <c r="AS20" i="6" l="1"/>
  <c r="AS19" i="6"/>
  <c r="AS18" i="6"/>
  <c r="AS17" i="6"/>
  <c r="AS16" i="6"/>
  <c r="Y18" i="2" l="1"/>
  <c r="T18" i="2"/>
  <c r="Y17" i="2" l="1"/>
  <c r="Y16" i="2"/>
  <c r="T17" i="2"/>
  <c r="T16" i="2"/>
  <c r="T23" i="1" l="1"/>
  <c r="S23" i="1"/>
  <c r="T22" i="1"/>
  <c r="S22" i="1"/>
  <c r="T21" i="1"/>
  <c r="S21" i="1"/>
  <c r="U20" i="1"/>
  <c r="U22" i="1" l="1"/>
  <c r="U23" i="1"/>
  <c r="U21" i="1"/>
  <c r="Z83" i="1"/>
  <c r="U51" i="1" l="1"/>
  <c r="U50" i="1"/>
  <c r="U49" i="1"/>
  <c r="U47" i="1"/>
  <c r="U46" i="1" l="1"/>
  <c r="U45" i="1"/>
  <c r="U52" i="1"/>
  <c r="U48" i="1"/>
  <c r="U82" i="1" l="1"/>
  <c r="Z24" i="1" l="1"/>
  <c r="U24" i="1"/>
  <c r="Y21" i="2" l="1"/>
  <c r="T21" i="2"/>
  <c r="Z113" i="1" l="1"/>
  <c r="U113" i="1"/>
  <c r="T24" i="2" l="1"/>
  <c r="T25" i="2" l="1"/>
  <c r="Z105" i="1"/>
  <c r="U105" i="1"/>
  <c r="U40" i="1"/>
  <c r="U16" i="1"/>
  <c r="Z59" i="1" l="1"/>
  <c r="U59" i="1"/>
  <c r="Z58" i="1"/>
  <c r="U58" i="1"/>
  <c r="Z54" i="1"/>
  <c r="Z69" i="1" l="1"/>
  <c r="Z67" i="1"/>
  <c r="U67" i="1"/>
  <c r="Z66" i="1"/>
  <c r="Z65" i="1"/>
  <c r="Z33" i="1"/>
  <c r="U33" i="1"/>
  <c r="AE32" i="1"/>
  <c r="Z32" i="1"/>
  <c r="U32" i="1"/>
  <c r="AT31" i="1"/>
  <c r="U31" i="1"/>
  <c r="AT29" i="1"/>
  <c r="AO29" i="1"/>
  <c r="AJ29" i="1"/>
  <c r="AE29" i="1"/>
  <c r="Z29" i="1"/>
  <c r="U29" i="1"/>
  <c r="AO31" i="1" l="1"/>
  <c r="U19" i="1"/>
  <c r="Z17" i="1"/>
  <c r="U17" i="1"/>
  <c r="U18" i="1"/>
  <c r="U107" i="1" l="1"/>
  <c r="Z92" i="1" l="1"/>
  <c r="Z68" i="1" l="1"/>
  <c r="U64" i="1"/>
  <c r="Z61" i="1"/>
  <c r="Z63" i="1"/>
  <c r="U63" i="1"/>
  <c r="U61" i="1"/>
  <c r="U117" i="1" l="1"/>
  <c r="U116" i="1"/>
  <c r="T15" i="2" l="1"/>
  <c r="U42" i="1" l="1"/>
  <c r="AI19" i="2"/>
  <c r="AD19" i="2"/>
  <c r="AN20" i="2"/>
  <c r="AI20" i="2"/>
  <c r="AD20" i="2"/>
  <c r="Y19" i="2"/>
  <c r="T20" i="2"/>
  <c r="CC101" i="1" l="1"/>
  <c r="BI107" i="1"/>
  <c r="BI99" i="1"/>
  <c r="BD98" i="1"/>
  <c r="BD93" i="1"/>
  <c r="BD92" i="1"/>
  <c r="BX85" i="1"/>
  <c r="BX79" i="1"/>
  <c r="BD59" i="1"/>
  <c r="BD22" i="1"/>
  <c r="BD21" i="1"/>
  <c r="AT98" i="1"/>
  <c r="AE99" i="1"/>
  <c r="AT85" i="1"/>
  <c r="Z82" i="1"/>
  <c r="Z81" i="1"/>
  <c r="AT79" i="1"/>
  <c r="Z62" i="1"/>
  <c r="Z60" i="1"/>
  <c r="Z44" i="1"/>
  <c r="U43" i="1"/>
  <c r="U39" i="1"/>
  <c r="U15" i="1"/>
  <c r="U14" i="1"/>
  <c r="U111" i="1"/>
  <c r="U109" i="1"/>
  <c r="U92" i="1"/>
  <c r="U83" i="1"/>
  <c r="U81" i="1"/>
  <c r="U69" i="1"/>
  <c r="U68" i="1"/>
  <c r="U66" i="1"/>
  <c r="U65" i="1"/>
  <c r="U62" i="1"/>
  <c r="U60" i="1"/>
  <c r="U54" i="1"/>
  <c r="U44" i="1"/>
</calcChain>
</file>

<file path=xl/comments1.xml><?xml version="1.0" encoding="utf-8"?>
<comments xmlns="http://schemas.openxmlformats.org/spreadsheetml/2006/main">
  <authors>
    <author>PC</author>
  </authors>
  <commentList>
    <comment ref="H16" authorId="0" shapeId="0">
      <text>
        <r>
          <rPr>
            <b/>
            <sz val="9"/>
            <color indexed="81"/>
            <rFont val="Tahoma"/>
            <family val="2"/>
          </rPr>
          <t>PC:</t>
        </r>
        <r>
          <rPr>
            <sz val="9"/>
            <color indexed="81"/>
            <rFont val="Tahoma"/>
            <family val="2"/>
          </rPr>
          <t xml:space="preserve">
Preguntar por esta medición</t>
        </r>
      </text>
    </comment>
    <comment ref="G17" authorId="0" shapeId="0">
      <text>
        <r>
          <rPr>
            <b/>
            <sz val="9"/>
            <color indexed="81"/>
            <rFont val="Tahoma"/>
            <family val="2"/>
          </rPr>
          <t>Información entregada por Adm y finan</t>
        </r>
      </text>
    </comment>
    <comment ref="M19" authorId="0" shapeId="0">
      <text>
        <r>
          <rPr>
            <b/>
            <sz val="9"/>
            <color indexed="81"/>
            <rFont val="Tahoma"/>
            <family val="2"/>
          </rPr>
          <t>PC:</t>
        </r>
        <r>
          <rPr>
            <sz val="9"/>
            <color indexed="81"/>
            <rFont val="Tahoma"/>
            <family val="2"/>
          </rPr>
          <t xml:space="preserve">
No se puede socializar algo que no este documentado y aprobado</t>
        </r>
      </text>
    </comment>
    <comment ref="D23" authorId="0" shapeId="0">
      <text>
        <r>
          <rPr>
            <b/>
            <sz val="9"/>
            <color indexed="81"/>
            <rFont val="Tahoma"/>
            <family val="2"/>
          </rPr>
          <t>PC:</t>
        </r>
        <r>
          <rPr>
            <sz val="9"/>
            <color indexed="81"/>
            <rFont val="Tahoma"/>
            <family val="2"/>
          </rPr>
          <t xml:space="preserve">
Sin evidencia</t>
        </r>
      </text>
    </comment>
    <comment ref="I30" authorId="0" shapeId="0">
      <text>
        <r>
          <rPr>
            <b/>
            <sz val="9"/>
            <color indexed="81"/>
            <rFont val="Tahoma"/>
            <family val="2"/>
          </rPr>
          <t>PC:</t>
        </r>
        <r>
          <rPr>
            <sz val="9"/>
            <color indexed="81"/>
            <rFont val="Tahoma"/>
            <family val="2"/>
          </rPr>
          <t xml:space="preserve">
Sin evidencia</t>
        </r>
      </text>
    </comment>
    <comment ref="D32" authorId="0" shapeId="0">
      <text>
        <r>
          <rPr>
            <b/>
            <sz val="9"/>
            <color indexed="81"/>
            <rFont val="Tahoma"/>
            <family val="2"/>
          </rPr>
          <t>PC:</t>
        </r>
        <r>
          <rPr>
            <sz val="9"/>
            <color indexed="81"/>
            <rFont val="Tahoma"/>
            <family val="2"/>
          </rPr>
          <t xml:space="preserve">
Falta actualizar información</t>
        </r>
      </text>
    </comment>
  </commentList>
</comments>
</file>

<file path=xl/comments2.xml><?xml version="1.0" encoding="utf-8"?>
<comments xmlns="http://schemas.openxmlformats.org/spreadsheetml/2006/main">
  <authors>
    <author>PC</author>
  </authors>
  <commentList>
    <comment ref="G37" authorId="0" shapeId="0">
      <text>
        <r>
          <rPr>
            <b/>
            <sz val="9"/>
            <color indexed="81"/>
            <rFont val="Tahoma"/>
            <family val="2"/>
          </rPr>
          <t>PC:</t>
        </r>
        <r>
          <rPr>
            <sz val="9"/>
            <color indexed="81"/>
            <rFont val="Tahoma"/>
            <family val="2"/>
          </rPr>
          <t xml:space="preserve">
Preguntar por esta medición</t>
        </r>
      </text>
    </comment>
    <comment ref="F38" authorId="0" shapeId="0">
      <text>
        <r>
          <rPr>
            <b/>
            <sz val="9"/>
            <color indexed="81"/>
            <rFont val="Tahoma"/>
            <family val="2"/>
          </rPr>
          <t>PC:</t>
        </r>
        <r>
          <rPr>
            <sz val="9"/>
            <color indexed="81"/>
            <rFont val="Tahoma"/>
            <family val="2"/>
          </rPr>
          <t xml:space="preserve">
Preguntar por esta medición</t>
        </r>
      </text>
    </comment>
    <comment ref="F39" authorId="0" shapeId="0">
      <text>
        <r>
          <rPr>
            <b/>
            <sz val="9"/>
            <color indexed="81"/>
            <rFont val="Tahoma"/>
            <family val="2"/>
          </rPr>
          <t>PC:</t>
        </r>
        <r>
          <rPr>
            <sz val="9"/>
            <color indexed="81"/>
            <rFont val="Tahoma"/>
            <family val="2"/>
          </rPr>
          <t xml:space="preserve">
Preguntar por esta medición</t>
        </r>
      </text>
    </comment>
    <comment ref="F42" authorId="0" shapeId="0">
      <text>
        <r>
          <rPr>
            <b/>
            <sz val="9"/>
            <color indexed="81"/>
            <rFont val="Tahoma"/>
            <family val="2"/>
          </rPr>
          <t>Información entregada por Adm y finan</t>
        </r>
      </text>
    </comment>
    <comment ref="D45" authorId="0" shapeId="0">
      <text>
        <r>
          <rPr>
            <b/>
            <sz val="9"/>
            <color indexed="81"/>
            <rFont val="Tahoma"/>
            <family val="2"/>
          </rPr>
          <t>Información entregada por Adm y finan</t>
        </r>
      </text>
    </comment>
    <comment ref="L49" authorId="0" shapeId="0">
      <text>
        <r>
          <rPr>
            <b/>
            <sz val="9"/>
            <color indexed="81"/>
            <rFont val="Tahoma"/>
            <family val="2"/>
          </rPr>
          <t>PC:</t>
        </r>
        <r>
          <rPr>
            <sz val="9"/>
            <color indexed="81"/>
            <rFont val="Tahoma"/>
            <family val="2"/>
          </rPr>
          <t xml:space="preserve">
No se puede socializar algo que no este documentado y aprobado</t>
        </r>
      </text>
    </comment>
    <comment ref="D58" authorId="0" shapeId="0">
      <text>
        <r>
          <rPr>
            <b/>
            <sz val="9"/>
            <color indexed="81"/>
            <rFont val="Tahoma"/>
            <family val="2"/>
          </rPr>
          <t>PC:</t>
        </r>
        <r>
          <rPr>
            <sz val="9"/>
            <color indexed="81"/>
            <rFont val="Tahoma"/>
            <family val="2"/>
          </rPr>
          <t xml:space="preserve">
No se puede socializar algo que no este documentado y aprobado</t>
        </r>
      </text>
    </comment>
    <comment ref="H104" authorId="0" shapeId="0">
      <text>
        <r>
          <rPr>
            <b/>
            <sz val="9"/>
            <color indexed="81"/>
            <rFont val="Tahoma"/>
            <family val="2"/>
          </rPr>
          <t>PC:</t>
        </r>
        <r>
          <rPr>
            <sz val="9"/>
            <color indexed="81"/>
            <rFont val="Tahoma"/>
            <family val="2"/>
          </rPr>
          <t xml:space="preserve">
Sin evidencia</t>
        </r>
      </text>
    </comment>
    <comment ref="H110" authorId="0" shapeId="0">
      <text>
        <r>
          <rPr>
            <b/>
            <sz val="9"/>
            <color indexed="81"/>
            <rFont val="Tahoma"/>
            <family val="2"/>
          </rPr>
          <t>PC:</t>
        </r>
        <r>
          <rPr>
            <sz val="9"/>
            <color indexed="81"/>
            <rFont val="Tahoma"/>
            <family val="2"/>
          </rPr>
          <t xml:space="preserve">
Sin evidencia</t>
        </r>
      </text>
    </comment>
  </commentList>
</comments>
</file>

<file path=xl/comments3.xml><?xml version="1.0" encoding="utf-8"?>
<comments xmlns="http://schemas.openxmlformats.org/spreadsheetml/2006/main">
  <authors>
    <author>PC</author>
  </authors>
  <commentList>
    <comment ref="F37" authorId="0" shapeId="0">
      <text>
        <r>
          <rPr>
            <b/>
            <sz val="9"/>
            <color indexed="81"/>
            <rFont val="Tahoma"/>
            <family val="2"/>
          </rPr>
          <t>PC:</t>
        </r>
        <r>
          <rPr>
            <sz val="9"/>
            <color indexed="81"/>
            <rFont val="Tahoma"/>
            <family val="2"/>
          </rPr>
          <t xml:space="preserve">
Preguntar por esta medición</t>
        </r>
      </text>
    </comment>
    <comment ref="F38" authorId="0" shapeId="0">
      <text>
        <r>
          <rPr>
            <b/>
            <sz val="9"/>
            <color indexed="81"/>
            <rFont val="Tahoma"/>
            <family val="2"/>
          </rPr>
          <t>PC:</t>
        </r>
        <r>
          <rPr>
            <sz val="9"/>
            <color indexed="81"/>
            <rFont val="Tahoma"/>
            <family val="2"/>
          </rPr>
          <t xml:space="preserve">
Preguntar por esta medición</t>
        </r>
      </text>
    </comment>
    <comment ref="F39" authorId="0" shapeId="0">
      <text>
        <r>
          <rPr>
            <b/>
            <sz val="9"/>
            <color indexed="81"/>
            <rFont val="Tahoma"/>
            <family val="2"/>
          </rPr>
          <t>PC:</t>
        </r>
        <r>
          <rPr>
            <sz val="9"/>
            <color indexed="81"/>
            <rFont val="Tahoma"/>
            <family val="2"/>
          </rPr>
          <t xml:space="preserve">
Preguntar por esta medición</t>
        </r>
      </text>
    </comment>
    <comment ref="F42" authorId="0" shapeId="0">
      <text>
        <r>
          <rPr>
            <b/>
            <sz val="9"/>
            <color indexed="81"/>
            <rFont val="Tahoma"/>
            <family val="2"/>
          </rPr>
          <t>Información entregada por Adm y finan</t>
        </r>
      </text>
    </comment>
    <comment ref="L50" authorId="0" shapeId="0">
      <text>
        <r>
          <rPr>
            <b/>
            <sz val="9"/>
            <color indexed="81"/>
            <rFont val="Tahoma"/>
            <family val="2"/>
          </rPr>
          <t>PC:</t>
        </r>
        <r>
          <rPr>
            <sz val="9"/>
            <color indexed="81"/>
            <rFont val="Tahoma"/>
            <family val="2"/>
          </rPr>
          <t xml:space="preserve">
No se puede socializar algo que no este documentado y aprobado</t>
        </r>
      </text>
    </comment>
    <comment ref="D59" authorId="0" shapeId="0">
      <text>
        <r>
          <rPr>
            <b/>
            <sz val="9"/>
            <color indexed="81"/>
            <rFont val="Tahoma"/>
            <family val="2"/>
          </rPr>
          <t>PC:</t>
        </r>
        <r>
          <rPr>
            <sz val="9"/>
            <color indexed="81"/>
            <rFont val="Tahoma"/>
            <family val="2"/>
          </rPr>
          <t xml:space="preserve">
No se puede socializar algo que no este documentado y aprobado</t>
        </r>
      </text>
    </comment>
  </commentList>
</comments>
</file>

<file path=xl/comments4.xml><?xml version="1.0" encoding="utf-8"?>
<comments xmlns="http://schemas.openxmlformats.org/spreadsheetml/2006/main">
  <authors>
    <author>PC</author>
  </authors>
  <commentList>
    <comment ref="F37" authorId="0" shapeId="0">
      <text>
        <r>
          <rPr>
            <b/>
            <sz val="9"/>
            <color indexed="81"/>
            <rFont val="Tahoma"/>
            <family val="2"/>
          </rPr>
          <t>PC:</t>
        </r>
        <r>
          <rPr>
            <sz val="9"/>
            <color indexed="81"/>
            <rFont val="Tahoma"/>
            <family val="2"/>
          </rPr>
          <t xml:space="preserve">
Preguntar por esta medición</t>
        </r>
      </text>
    </comment>
    <comment ref="F38" authorId="0" shapeId="0">
      <text>
        <r>
          <rPr>
            <b/>
            <sz val="9"/>
            <color indexed="81"/>
            <rFont val="Tahoma"/>
            <family val="2"/>
          </rPr>
          <t>PC:</t>
        </r>
        <r>
          <rPr>
            <sz val="9"/>
            <color indexed="81"/>
            <rFont val="Tahoma"/>
            <family val="2"/>
          </rPr>
          <t xml:space="preserve">
Preguntar por esta medición</t>
        </r>
      </text>
    </comment>
    <comment ref="F39" authorId="0" shapeId="0">
      <text>
        <r>
          <rPr>
            <b/>
            <sz val="9"/>
            <color indexed="81"/>
            <rFont val="Tahoma"/>
            <family val="2"/>
          </rPr>
          <t>PC:</t>
        </r>
        <r>
          <rPr>
            <sz val="9"/>
            <color indexed="81"/>
            <rFont val="Tahoma"/>
            <family val="2"/>
          </rPr>
          <t xml:space="preserve">
Preguntar por esta medición</t>
        </r>
      </text>
    </comment>
    <comment ref="F42" authorId="0" shapeId="0">
      <text>
        <r>
          <rPr>
            <b/>
            <sz val="9"/>
            <color indexed="81"/>
            <rFont val="Tahoma"/>
            <family val="2"/>
          </rPr>
          <t>Información entregada por Adm y finan</t>
        </r>
      </text>
    </comment>
  </commentList>
</comments>
</file>

<file path=xl/comments5.xml><?xml version="1.0" encoding="utf-8"?>
<comments xmlns="http://schemas.openxmlformats.org/spreadsheetml/2006/main">
  <authors>
    <author>PC</author>
  </authors>
  <commentList>
    <comment ref="F37" authorId="0" shapeId="0">
      <text>
        <r>
          <rPr>
            <b/>
            <sz val="9"/>
            <color indexed="81"/>
            <rFont val="Tahoma"/>
            <family val="2"/>
          </rPr>
          <t>PC:</t>
        </r>
        <r>
          <rPr>
            <sz val="9"/>
            <color indexed="81"/>
            <rFont val="Tahoma"/>
            <family val="2"/>
          </rPr>
          <t xml:space="preserve">
Preguntar por esta medición</t>
        </r>
      </text>
    </comment>
    <comment ref="F38" authorId="0" shapeId="0">
      <text>
        <r>
          <rPr>
            <b/>
            <sz val="9"/>
            <color indexed="81"/>
            <rFont val="Tahoma"/>
            <family val="2"/>
          </rPr>
          <t>PC:</t>
        </r>
        <r>
          <rPr>
            <sz val="9"/>
            <color indexed="81"/>
            <rFont val="Tahoma"/>
            <family val="2"/>
          </rPr>
          <t xml:space="preserve">
Preguntar por esta medición</t>
        </r>
      </text>
    </comment>
    <comment ref="F39" authorId="0" shapeId="0">
      <text>
        <r>
          <rPr>
            <b/>
            <sz val="9"/>
            <color indexed="81"/>
            <rFont val="Tahoma"/>
            <family val="2"/>
          </rPr>
          <t>PC:</t>
        </r>
        <r>
          <rPr>
            <sz val="9"/>
            <color indexed="81"/>
            <rFont val="Tahoma"/>
            <family val="2"/>
          </rPr>
          <t xml:space="preserve">
Preguntar por esta medición</t>
        </r>
      </text>
    </comment>
    <comment ref="F42" authorId="0" shapeId="0">
      <text>
        <r>
          <rPr>
            <b/>
            <sz val="9"/>
            <color indexed="81"/>
            <rFont val="Tahoma"/>
            <family val="2"/>
          </rPr>
          <t>Información entregada por Adm y finan</t>
        </r>
      </text>
    </comment>
  </commentList>
</comments>
</file>

<file path=xl/sharedStrings.xml><?xml version="1.0" encoding="utf-8"?>
<sst xmlns="http://schemas.openxmlformats.org/spreadsheetml/2006/main" count="5543" uniqueCount="1207">
  <si>
    <t>OBJETIVO ESPECIFICO</t>
  </si>
  <si>
    <t>DEPENDENCIA PLAN DE GESTION</t>
  </si>
  <si>
    <t>DEPENDENCIA PLAN DE ACCION</t>
  </si>
  <si>
    <t>ACCIONES POR AREA 2018</t>
  </si>
  <si>
    <t>PRODUCTO</t>
  </si>
  <si>
    <t>INDICADOR</t>
  </si>
  <si>
    <t>INDICADOR DEL OBJETIVO ESPECIFICOS</t>
  </si>
  <si>
    <t>RESPONSABLE</t>
  </si>
  <si>
    <t>Fuente de Verificacion</t>
  </si>
  <si>
    <t>Periodicidad</t>
  </si>
  <si>
    <t>Fecha Inicio</t>
  </si>
  <si>
    <t>Fecha Final</t>
  </si>
  <si>
    <t>Numerador</t>
  </si>
  <si>
    <t>Denominador</t>
  </si>
  <si>
    <t>Cantidad de procesos documentados en el periodo</t>
  </si>
  <si>
    <t>Total de procesos de a documentar</t>
  </si>
  <si>
    <t>Actas de comité</t>
  </si>
  <si>
    <t>Bimensual</t>
  </si>
  <si>
    <t>Procesos implementados</t>
  </si>
  <si>
    <t>cantidad de procesos implementados</t>
  </si>
  <si>
    <t>Total de procesos de a implementar</t>
  </si>
  <si>
    <t>Cumplimiento del plan anual de auditorias</t>
  </si>
  <si>
    <t>Cantidad de auditorias realizadas de las programadas en el plan</t>
  </si>
  <si>
    <t>Total de auditorias programadas en el plan</t>
  </si>
  <si>
    <t>Informes finales de auditoria</t>
  </si>
  <si>
    <t>Trimestral</t>
  </si>
  <si>
    <t>Ejecución de los planes de mejoramiento</t>
  </si>
  <si>
    <t>80% de cumplimiento del total de las acciones registradas en los planes de mejoramiento</t>
  </si>
  <si>
    <t>Acciones cumplidas de los planes de mejoramiento generados de las auditorias</t>
  </si>
  <si>
    <t>Total de acciones generadas de los planes de mejoramiento generadas de las auditorias</t>
  </si>
  <si>
    <t>Matriz de control de planes de mejoramiento interno</t>
  </si>
  <si>
    <t>Implementación MIPG</t>
  </si>
  <si>
    <t>Cronograma de actividades para la impelementación de las 7 dimensiones de MIPG</t>
  </si>
  <si>
    <t>90% de ejecución del cronograma de actividades para la implementación de las 7 dimensiones de MIPG</t>
  </si>
  <si>
    <t># de actividades programadas ejecutadas</t>
  </si>
  <si>
    <t>Total de actividades programadas</t>
  </si>
  <si>
    <t>Planeación, Mercadeo y Sistemas de Información</t>
  </si>
  <si>
    <t>Cronograma</t>
  </si>
  <si>
    <t xml:space="preserve">Planes de acción de las siete dimensiones de MIPG 
</t>
  </si>
  <si>
    <t>100% de planes de acción para las 7 dimensiones de MIPG</t>
  </si>
  <si>
    <t># de planes de acción evaluados y definidos</t>
  </si>
  <si>
    <t>1 plan de acción para cada una de las 7 dimensiones de MIPG</t>
  </si>
  <si>
    <t>Matriz de evaluación, material de trabajo utilizado para la formulación</t>
  </si>
  <si>
    <t>Semestral</t>
  </si>
  <si>
    <t xml:space="preserve">Un seguimiento a los planes de acción de las siete dimensiones de MIPG 
</t>
  </si>
  <si>
    <t>100% de seguimiento a los planes de acción de las siete dimensiones de MIPG</t>
  </si>
  <si>
    <t># de seguimientos a planes de acción definidos</t>
  </si>
  <si>
    <t>Total de planes de accion definidos</t>
  </si>
  <si>
    <t>Implementación  SOGC</t>
  </si>
  <si>
    <t>Matriz de control de cumplimiento de condiciones establecidas para el estandar (capacidad instalada)</t>
  </si>
  <si>
    <t>Atender el 80% de las solicitudes presentadas por parte de la Gerencia de servicios en salud</t>
  </si>
  <si>
    <t>Cantidad de solicitudes atendidas por Talento Humano</t>
  </si>
  <si>
    <t>Total de solicitudes prsentadas por Sub-Gerencia de servicios de salud</t>
  </si>
  <si>
    <t>Matriz diligenciada</t>
  </si>
  <si>
    <t>Informe de la  verificicación del cumplimiento de los requisitos contractuales de la vinculación del personal de la ESE</t>
  </si>
  <si>
    <t>Cumplir con el 100% de los requisitos contractuales para la vinculación del personal</t>
  </si>
  <si>
    <t>Cantidad de hojas de vida cumpliento el 100% de requisitos contracutalees</t>
  </si>
  <si>
    <t>Total de hojas ce vide de personal vinculado</t>
  </si>
  <si>
    <t>Informe de verificación</t>
  </si>
  <si>
    <t>Matriz de control de cumplimiento de condiciones establecidas para el estandar</t>
  </si>
  <si>
    <t>Cantidad de condiciones cumplidas</t>
  </si>
  <si>
    <t>Total de condiciones requeridas para habilitación</t>
  </si>
  <si>
    <t>Estandar MEDICAMENTOS, DISPOSITIVOS MEDICOS E INSUMOS: garantizar la existencia de medicamentosm dispositivos medicos e insumos para la debida prestación en los servicios ofrecidos cumpliendo las  condiciones mínimas tecnico administrativas, patrimoniales, financieras, tecnologicas y cientificas</t>
  </si>
  <si>
    <t>ESTANDAR DE PROCESOS PRIORITARIOS: implementar, controlar, evaluar. Socializar los principales procesos asistenciales garantizando la calidad de la prestación del servicio y minizando sus riesgos y el cumplimiento de las condiciones mínimas tecnico administrativas, patrimoniales, financieras, tecnologicas y cientificas</t>
  </si>
  <si>
    <t>80% CUMPLIMIENTO DE CONDICIONES DEL ESTANDAR DE PROCESOS PRIORITARIOS</t>
  </si>
  <si>
    <t xml:space="preserve"> ESTANDAR DE HISTORIA CLINICA Y REGISTROS: Garantizar las historias clinicas por paciente y las condiciones técnicas de su manejo y los registros de los procesos clínicos diferentes a la historia clínica.por medio del cumplimiento de las condiciones mínimas tecnico administrativas, patrimoniales, financieras, tecnologicas y cientificas</t>
  </si>
  <si>
    <t>80% CUMPLIMIENTO DE CONDICIONES DEL ESTANDAR DE HISTORIA CLINICA Y REGISTROS</t>
  </si>
  <si>
    <t>Total de condiciones especificadas</t>
  </si>
  <si>
    <t>1.1.3.  Cumplimiento de las condiciones de capacidad tecnico administrativa en busca del sostenimiento de los servicios habilitados y acreditación de la ESE</t>
  </si>
  <si>
    <t>Documentos de contsitución legal de la empresa actualizados y formalizados (estatutos, plan de gestion, REPS)</t>
  </si>
  <si>
    <t>85% de los documentos de constitución legal de la empresa actualizados y formalizados</t>
  </si>
  <si>
    <t># de documentos actualizados y formalizados</t>
  </si>
  <si>
    <t>Total de documentos de consitución legal</t>
  </si>
  <si>
    <t>Total de requisitos legales vigentes para habilitación</t>
  </si>
  <si>
    <t>Diagnostico
Normograma</t>
  </si>
  <si>
    <t>Informe de estados financieros de la ESE, con sus respectivas revelaciones</t>
  </si>
  <si>
    <t>Presentar el 80% informes programados dentro de la vigencia</t>
  </si>
  <si>
    <t>Informes presentados</t>
  </si>
  <si>
    <t>Total de informes programados</t>
  </si>
  <si>
    <t>1.1.4.  Cumplimiento de las condiciones de las suficiencias patrimonial financiera</t>
  </si>
  <si>
    <t>1.1.4.1.  Dar cumplimiento a las condiciones que posibilitan la estabilidad financiera según su competencia.</t>
  </si>
  <si>
    <t>Patrimonio superior al 50% del capital fiscal</t>
  </si>
  <si>
    <t>Patromonio total</t>
  </si>
  <si>
    <t>Capital</t>
  </si>
  <si>
    <t>Certificación de estado actual del indicador</t>
  </si>
  <si>
    <t>Obligaciones mercantiles vencidas en más de 360 días, no supere el 50% del pasivo corriente.</t>
  </si>
  <si>
    <t>Sumatoria de los montos de obligaciones mercantiles vencidas en mas de 360 días</t>
  </si>
  <si>
    <t>Pasivo corriente</t>
  </si>
  <si>
    <t>Sumatoria de los montos de oblgaciones laborales vencidas a mas de 360 dias</t>
  </si>
  <si>
    <t>Matriz de control de seguimiento de condiciones establecidas para el estandar</t>
  </si>
  <si>
    <t>Obligaciones laborales vencida en más de 360 días, no supere el 50% del pasivo corriente.</t>
  </si>
  <si>
    <t>Elaborar e implementar el manual de capacidad instalada por medio de las 5 etapas definidas (Elaboración del documento, Aprobación del documento, Aplicación, Socialización, Mejora)</t>
  </si>
  <si>
    <t>Un manual de capacidad instalada implementado</t>
  </si>
  <si>
    <t>Ejecutar el 40% de las etapas establecidas para la implementación del plan capacidad instalado actualizado</t>
  </si>
  <si>
    <t>No. De etapas ejecutadas para la actualización e implementación el manual de capacidad instalada</t>
  </si>
  <si>
    <t>No. De etapas establecidas para la actualización e implementación del manual de capacidad instalada</t>
  </si>
  <si>
    <t>Planeación</t>
  </si>
  <si>
    <t>Registros y documentos de cada una de las etapas establecidas</t>
  </si>
  <si>
    <t>Anual</t>
  </si>
  <si>
    <t>Manual de docente de servicio implementado y evaluado</t>
  </si>
  <si>
    <t>Ejecutar el 60% de las etapas establecidas para la implementación  y seguimiento del manual docente de servicio</t>
  </si>
  <si>
    <t>No. De etapas ejecutadas para la implementaicón y seguimienot del manual de docente de servicio</t>
  </si>
  <si>
    <t>No. De etapas establecidas para la implementación y seguimiento del manual de docente de servicio</t>
  </si>
  <si>
    <t>Acta de comité de docente de servicio</t>
  </si>
  <si>
    <t>Estandar INFRAESTRUCTURA: establecer las condiciones  mínimas tecnico administrativas,  patrimoniales, financieras, tecnologicaa y cientifica del mantenimineto de la infraestructura de las áreas asistenciales o características de ellas, que condiciones procesos criticos asistenciales</t>
  </si>
  <si>
    <t>Atenciones a pacientes en sitaución irregular</t>
  </si>
  <si>
    <t>80% de atención a los pacientes referidos en situación irregular</t>
  </si>
  <si>
    <t># de interconsultas realizadaas.</t>
  </si>
  <si>
    <t>Total de interconsultas solicitadas</t>
  </si>
  <si>
    <t>Profesional Universitario Trabajadora Social</t>
  </si>
  <si>
    <t>Consolidado de interconsultas</t>
  </si>
  <si>
    <t>2.1.1.  Disminuir el deficit presupuestal de la operación corriente (presupuesto)</t>
  </si>
  <si>
    <t>GESTIÓN ADMINISTRATIVA Y FINANCIERA.</t>
  </si>
  <si>
    <t>Subgerencia Administrativa y Financiera</t>
  </si>
  <si>
    <t>Mensual</t>
  </si>
  <si>
    <t xml:space="preserve">2.1.1.2.  Realizar Depuracion del 80% de la cartera de las entidades presentes en el estado de cartera </t>
  </si>
  <si>
    <t>Depurar el 80% del valor total de cartera</t>
  </si>
  <si>
    <t>Valor depurado de cartera</t>
  </si>
  <si>
    <t>Saldo total de cartera al corte.</t>
  </si>
  <si>
    <t xml:space="preserve">Tecnico Administrativo Cartera </t>
  </si>
  <si>
    <t xml:space="preserve">Informe de gestion de cartera </t>
  </si>
  <si>
    <t>2.1.1.3.  Recaudar  la facturacion radicada en el 2018.</t>
  </si>
  <si>
    <t>Recaudar el 68% de la facturacion reconocida presupuestalmente</t>
  </si>
  <si>
    <t>valor recaudado de la facturacion corriente</t>
  </si>
  <si>
    <t>Facturacion generada 2018</t>
  </si>
  <si>
    <t>Informe de recaudo</t>
  </si>
  <si>
    <t>Recaudar el 85% de la facturación vencida</t>
  </si>
  <si>
    <t>Facturacion vencida al corte de 2018</t>
  </si>
  <si>
    <t>2.1.1.4.  Recaudar el 50% de la cartera  de vigencias anteriores.</t>
  </si>
  <si>
    <t>Valor recaudado de la cartera al corte 31 de Diciembre de 2017</t>
  </si>
  <si>
    <t>Cartera a 31 de Diciembre de 2017</t>
  </si>
  <si>
    <t>informe de recaudo</t>
  </si>
  <si>
    <t xml:space="preserve">2.1.2.  Crear, actualizar e implementar procesos estandarizados que genere mejoramiento administrativo y financiero </t>
  </si>
  <si>
    <t>Procesos documentados y estandarizados</t>
  </si>
  <si>
    <t>Ejecutar el 25% de las etapas para la estandarización de los procesos</t>
  </si>
  <si>
    <t>Etapas ejecutadas</t>
  </si>
  <si>
    <t>Total de etapas definidas</t>
  </si>
  <si>
    <t>Subgerencia Administrativa y financiera</t>
  </si>
  <si>
    <t>Documentación de los procesos</t>
  </si>
  <si>
    <t>Mejorar la calidad del registro y la liquidación de facturas</t>
  </si>
  <si>
    <t>Disminuir el porcentaje de subfacturación presentada en el 2017</t>
  </si>
  <si>
    <t>Disminuir en un 20% la subfacturación con relación al valor subfacturado en el periodo</t>
  </si>
  <si>
    <t>Valor de la subfacturación al corte del informe</t>
  </si>
  <si>
    <t>Valor de la subfacturación 2017</t>
  </si>
  <si>
    <t>Informe de Auditoria Concurrente</t>
  </si>
  <si>
    <t>2.1.2.6.  Realizar la radicación  de la facturación expedida</t>
  </si>
  <si>
    <t>Facturas radicadas</t>
  </si>
  <si>
    <t xml:space="preserve">Radicar el 95%  de la facturación expedida </t>
  </si>
  <si>
    <t>Total de facturas radicadas</t>
  </si>
  <si>
    <t>Total de facturas expedidas</t>
  </si>
  <si>
    <t>Certificación de cartera</t>
  </si>
  <si>
    <t xml:space="preserve">identificar las oportunidades de mejora en la prestación y diversificación de los servicios teniendo en cuenta condiciones de tarifas, demandas insatisfechas, honorarios, comparación de productividad frente a la competencia local y regional </t>
  </si>
  <si>
    <t>80% de la elaboración del Estudio de mercados identificando las oportunidades de mejora</t>
  </si>
  <si>
    <t>Tener el 20% de la información requerida (tarifas, demandas insatisfechas, honorarios, comparación de productividad frente a la competencia local y regional)</t>
  </si>
  <si>
    <t>No. De condiciones analizadas</t>
  </si>
  <si>
    <t>No. De condiciones establecidas</t>
  </si>
  <si>
    <t>Resultados de estudio de mercados</t>
  </si>
  <si>
    <t>Evaluar la productividad de los siguientes centros de costos: cirugia, laboratorio, consulta externa, radiologia, ambulancia, terapia fisica</t>
  </si>
  <si>
    <t xml:space="preserve">Evaluación del 80% de los centros de costos establecidos </t>
  </si>
  <si>
    <t>Evaluar el 20% de los centros de costos asistenciales</t>
  </si>
  <si>
    <t>N° de centro de costos evaluados</t>
  </si>
  <si>
    <t>Profesional de costos</t>
  </si>
  <si>
    <t>informes de evaluación</t>
  </si>
  <si>
    <t xml:space="preserve">Disminuir los pasivos de vigencias anteriores </t>
  </si>
  <si>
    <t>Dar cumplimiento al 100% de los acuerdos suscritos</t>
  </si>
  <si>
    <t>No. De acuerdos cumplidos</t>
  </si>
  <si>
    <t>No. Acuerdos suscritos</t>
  </si>
  <si>
    <t xml:space="preserve">Certificación de cumplimiento </t>
  </si>
  <si>
    <t>Pagar el 50% de las cuentas por pagar de las vigencias anteriores</t>
  </si>
  <si>
    <t>No. De cuentas pagadas de vigencias anteriores</t>
  </si>
  <si>
    <t>Total de cuentas por pagar de las vigencias anteriores</t>
  </si>
  <si>
    <t>Realizar pago oportuno a los acuerdos suscritos de las demandas</t>
  </si>
  <si>
    <t>Realizar pago de las obligaciones de vigencias anteriores</t>
  </si>
  <si>
    <t>Tener de forma permanente el control de inventarios para medicamentos, dispositivos medicos, ferreteria, lavanderia y aseo</t>
  </si>
  <si>
    <t>Inventarios actualizados</t>
  </si>
  <si>
    <t>Tener actualizados el 90% de los productos registrados en el inventario de acuerdo a sus entradas y salidas, teniendo en cuenta los stocks minimos por productos Medicamentos y dispositivos medicos</t>
  </si>
  <si>
    <t>Kardex</t>
  </si>
  <si>
    <t>Tener actualizados el 90% de los productos registrados en el inventario de acuerdo a sus entradas y salidas, teniendo en cuenta los stocks minimos por productos de ferreteria, aseo y lavanderia</t>
  </si>
  <si>
    <t>Tecnico de almacén</t>
  </si>
  <si>
    <t>Profesional del área de talento humano</t>
  </si>
  <si>
    <t>Garantizar la evaluación de desempeño y competencias del talento humano</t>
  </si>
  <si>
    <t>Calificación y concepto del talento humano que hace el parte del hospital</t>
  </si>
  <si>
    <t>Garantizar la evaluación del 100% del personal de planta con relación a las competencias del talento humano requerido por el Hospital</t>
  </si>
  <si>
    <t>Personal contratado evaluado</t>
  </si>
  <si>
    <t>Cantidad del personal encontrado</t>
  </si>
  <si>
    <t>Evaluaciones de desempeño aplicado</t>
  </si>
  <si>
    <t>Ponderación del cumplimiento de las actividades del 100% personal OPS vinculado al Hospital</t>
  </si>
  <si>
    <t>Gestión Gerencial y Dirección</t>
  </si>
  <si>
    <t>Talento Humano</t>
  </si>
  <si>
    <t>Standar TALENTO HUMANO Establecer las condiciones mínimas tecnico administrativas, patrimoniales, financieras, tecnologicas y cientificas, para el ejercicio profesional  del talento humano y asistelancial y la suficiencia de esta recurso para el volumen de atención</t>
  </si>
  <si>
    <t>ESTANDAR DE INTERDEPENDENCIA Garantizar la existencia y disponibilidad de servicios o productos necesarios para garantizar la prestación del servicio cumplimiendo de las condiciones mínimas tecnico administrativas, patrimoniales, financieras, tecnologicas y cientificas</t>
  </si>
  <si>
    <t>OBJETIVO GENERAL</t>
  </si>
  <si>
    <t>Estrategia de capacitación implementada</t>
  </si>
  <si>
    <t>25% de la ejecución de las etapas definidas para la implementación de la politica</t>
  </si>
  <si>
    <t># de etapas ejecutadas</t>
  </si>
  <si>
    <t>Total de etapas establecidas para la implementación</t>
  </si>
  <si>
    <t>Dcumento evidencia de la etapa.</t>
  </si>
  <si>
    <t>Implementar estrategia de incentivos por medio del cumplimiento de las siguientes etapas (documentar, socializar, implementar, evaluar, presentación de resultados de la estrategia)</t>
  </si>
  <si>
    <t>Estrategia de incentivos implementada</t>
  </si>
  <si>
    <t>Implementar estrategia de bienestar social por medio del cumplimiento de las siguientes etapas (documentar, socializar, implementar, evaluar, presentación de resultados de la estrategia)</t>
  </si>
  <si>
    <t>Estrategia de bienestar social</t>
  </si>
  <si>
    <t>implementar estrategia de mejoramiento de clima organizacional por medio del cumplimiento de las siguientes etapas (documentar, socializar, implementar, evaluar, presentación de resultados de la estrategia)</t>
  </si>
  <si>
    <t>Estrategia de mejoramiento clima organizacional  implementada</t>
  </si>
  <si>
    <t>implementar estrategia de comunicación organizacional por medio del cumplimiento de las siguientes etapas (documentar, socializar, implementar, evaluar, presentación de resultados de la estrategia)</t>
  </si>
  <si>
    <t>Comunicación organizacional implementada</t>
  </si>
  <si>
    <t>GESTIÓN GERENCIA Y DIRECCIÓN/SUBGERENCIA ADMINISTRATIVA Y FINANCIERA</t>
  </si>
  <si>
    <t>Subgerencia Administrativa y Financiera, Subgerencia de servicios de salud, Control interno, Calidad</t>
  </si>
  <si>
    <t>Socialización de procesos documentados y aprobados</t>
  </si>
  <si>
    <t xml:space="preserve">Documentar y aprobar el 85% de los procesos </t>
  </si>
  <si>
    <t>Procesos misionales, de evaluación y control documentados y aprobados</t>
  </si>
  <si>
    <t>Socializar el 90% de los procesos documentados y aprobados</t>
  </si>
  <si>
    <t>No. Procesos documentados y aprobados que sean socializados</t>
  </si>
  <si>
    <t>Total de procesos documentados y aprobados</t>
  </si>
  <si>
    <t>Socializar los documentos elaborados y aprobados para el sistema de gestión del Riesgo</t>
  </si>
  <si>
    <t>Implementar los documentos elaborados y aprobados para el sistema de gestión del riesgo</t>
  </si>
  <si>
    <t>Ejecución de planes de mejoramiento derivados de la evaluación y seguimiento al sistema de gestión del riesgo</t>
  </si>
  <si>
    <t>Documentos soporte del sistema de gestión del riesgo</t>
  </si>
  <si>
    <t>Personal capacitado con relación a los documentos soporte del sistema de gestión del riesgo</t>
  </si>
  <si>
    <t>Sistema de gestión del riesgo implementado</t>
  </si>
  <si>
    <t>Sistema de gestión del riesgo evaluado, controlado y con mejora continua</t>
  </si>
  <si>
    <t>80% del sistema de gestión de control del riesgo documentado</t>
  </si>
  <si>
    <t>El 90% de los documentos elaborados sean aprobados</t>
  </si>
  <si>
    <t>80% del personal vinculado al hospital se encuentre capacitado en los documentos aprobados para el sistema de gestión del riesgo</t>
  </si>
  <si>
    <t xml:space="preserve">80% de los documentos socializados del sistema de gestión del riesgo se encuentren implemantados </t>
  </si>
  <si>
    <t>Documentar un programa de seguridad del paciente</t>
  </si>
  <si>
    <t>Aprobar la documentación del programa de seguridad del paciente</t>
  </si>
  <si>
    <t>Implementar la documentación aprobada del programa de seguridad del paciente</t>
  </si>
  <si>
    <t>Ejecutar los planes de mejoramiento generados para el programa de seguridad del paciente</t>
  </si>
  <si>
    <t>Documentación del programa de seguridad del paciente</t>
  </si>
  <si>
    <t>Documentos de seguridad del paciente aprobados</t>
  </si>
  <si>
    <t>Programa de seguridad del paciente socializado</t>
  </si>
  <si>
    <t>Programa de seguridad el paciente implementado</t>
  </si>
  <si>
    <t>Planes de mejoramiento ejecutados</t>
  </si>
  <si>
    <t>80% de documentos del programa de seguridad del paciente elaborados y actualizados</t>
  </si>
  <si>
    <t>90% de los documentos elaborados y actualizados se encuentran aprobados</t>
  </si>
  <si>
    <t>90% del personal del personal asisntencial cuenta con socialización del programa de seguridad del paciente</t>
  </si>
  <si>
    <t xml:space="preserve"> 85% de los documentos socializados para el programa de seguridad del paciente se encuentran socializados</t>
  </si>
  <si>
    <t>90% del plan de mejoramiento se encuentra en ejecución</t>
  </si>
  <si>
    <t>No. De documentos del programa elaborados (sin contar registros)</t>
  </si>
  <si>
    <t>Total de documentos del programa (sin contar registros)</t>
  </si>
  <si>
    <t>No. De documentos del programa aprobado (sin contar registros)</t>
  </si>
  <si>
    <t>Total de documentos del programa aprobados (sin contar registros)</t>
  </si>
  <si>
    <t>Socializar la documentación aprobada del program de seguridad del paciente de acuerdo al cronograma de capacitaciones establecido</t>
  </si>
  <si>
    <t>No. De capacitaciones del cronograma realizadas</t>
  </si>
  <si>
    <t>Total de capacitaciones programadas</t>
  </si>
  <si>
    <t>No. Total de personal asistencial capacitado</t>
  </si>
  <si>
    <t>Total de personal asistencial</t>
  </si>
  <si>
    <t>No. De documentos implementados</t>
  </si>
  <si>
    <t>No. De documentos socializados</t>
  </si>
  <si>
    <t>No. De acciones generadas</t>
  </si>
  <si>
    <t>Total de acciones formuladas en el plan de mejoramiento</t>
  </si>
  <si>
    <t>Total de documentos elaborados</t>
  </si>
  <si>
    <t>Total de documentos proyectados para el sistema de gestión del riesgo</t>
  </si>
  <si>
    <t xml:space="preserve">Total de documentos aprobados </t>
  </si>
  <si>
    <t>Total de documentos socializados</t>
  </si>
  <si>
    <t>Total de documentos aprobados</t>
  </si>
  <si>
    <t>Total de documentos implementados</t>
  </si>
  <si>
    <t>total de documentos socializados</t>
  </si>
  <si>
    <t>80% de los planes de mejoramiento en ejecución</t>
  </si>
  <si>
    <t xml:space="preserve">Total de planes con avance en el periodo </t>
  </si>
  <si>
    <t>Total de planes de mejoramiento</t>
  </si>
  <si>
    <t>Documentación elaborada para aprobación</t>
  </si>
  <si>
    <t>documentos aprobados</t>
  </si>
  <si>
    <t>Registros de asistencia a capacitación
Cronograma de actividades</t>
  </si>
  <si>
    <t>Registros de los procesos
Seguimiento a las actividades de acuerdo a lo establecido en los documentos</t>
  </si>
  <si>
    <t>Registros y evidencias de las acciones de los planes de mejoramiento</t>
  </si>
  <si>
    <t xml:space="preserve">GESTION GESTION Y DIRECIÓN </t>
  </si>
  <si>
    <t>Oficina de Planeación, mercadeo y sistemas de Información.</t>
  </si>
  <si>
    <t>Cinco proyectos de inversión presentados y gestionados ante diferentes entidades municipales, departamentales y nacionales de acuerdo a las necesidades de la entidad y en cumplimiento de la normatividad vigente.</t>
  </si>
  <si>
    <t>Número de proyectos que cumplen con los requisitos</t>
  </si>
  <si>
    <t>Total de proyectos.</t>
  </si>
  <si>
    <t>Lista de chequeco aplicada a cada proyecto.</t>
  </si>
  <si>
    <t xml:space="preserve">Constancia de MGA WEB </t>
  </si>
  <si>
    <t>Oficio de radicado ante el ente compotente</t>
  </si>
  <si>
    <t>Realizar segumiento a cada proyecto radicado ante la entidad competente.</t>
  </si>
  <si>
    <t>Documentar un programa de hemovigilancia</t>
  </si>
  <si>
    <t>Documentación del programa de hemovigilancia</t>
  </si>
  <si>
    <t>80% de documentos del programa de hemovigilancia elaborados y actualizados</t>
  </si>
  <si>
    <t>Aprobar la documentación del programa de hemovigilancia</t>
  </si>
  <si>
    <t>Documentos de programa de hemovigilancia aprobados</t>
  </si>
  <si>
    <t>Socializar la documentación aprobada del programa de hemovigilancia de acuerdo al cronograma de capacitaciones establecido</t>
  </si>
  <si>
    <t>Programa de hemovigilancia socializado</t>
  </si>
  <si>
    <t>90% del programa de hemovigilancia socializado de acuerdo a cronograma de capacitación</t>
  </si>
  <si>
    <t>Implementar la documentación aprobada del programa de hemovigilancia</t>
  </si>
  <si>
    <t>Programa de hemovigilancia implementado</t>
  </si>
  <si>
    <t>Ejecutar los planes de mejoramiento generados para el programa de hemoviglancia</t>
  </si>
  <si>
    <t>Documentar un programa de reactivo-vigilancia</t>
  </si>
  <si>
    <t>Aprobar la documentación del programa de reactivo-vigilancia</t>
  </si>
  <si>
    <t>Socializar la documentación aprobada del programa de reactivo-vigilancia de acuerdo al cronograma de capacitaciones establecido</t>
  </si>
  <si>
    <t>Implementar la documentación aprobada del programa de reactivo-vigilancia</t>
  </si>
  <si>
    <t>Ejecutar los planes de mejoramiento generados para el programa de reactivo-vigilancia</t>
  </si>
  <si>
    <t>Documentación del programa de reactivo-vigilancia</t>
  </si>
  <si>
    <t>Documentos de programa de reactivo-vigilancia aprobados</t>
  </si>
  <si>
    <t>Programa de reactivo-vigilancia socializado</t>
  </si>
  <si>
    <t>Programa de reactivo-vigilancia implementado</t>
  </si>
  <si>
    <t>80% de documentos del programa de reactivo-vigilancia elaborados y actualizados</t>
  </si>
  <si>
    <t>90% del programa de reactivo-vigilancia socializado de acuerdo a cronograma de capacitación</t>
  </si>
  <si>
    <t>Documentar un programa de farmaco-vigilancia</t>
  </si>
  <si>
    <t>Aprobar la documentación del programa de farmaco-vigilancia</t>
  </si>
  <si>
    <t>Socializar la documentación aprobada del programa de farmaco-vigilancia de acuerdo al cronograma de capacitaciones establecido</t>
  </si>
  <si>
    <t>Implementar la documentación aprobada del programa de farmaco-vigilancia</t>
  </si>
  <si>
    <t>Ejecutar los planes de mejoramiento generados para el programa de farmaco-vigilancia</t>
  </si>
  <si>
    <t>Documentación del programa de farmaco-vigilancia</t>
  </si>
  <si>
    <t>Documentos de programa de farmaco-vigilancia aprobados</t>
  </si>
  <si>
    <t>Programa de farmaco-vigilancia socializado</t>
  </si>
  <si>
    <t>Programa de farmaco-vigilancia implementado</t>
  </si>
  <si>
    <t>80% de documentos del programa de farmaco-vigilancia elaborados y actualizados</t>
  </si>
  <si>
    <t>1,1 Mantener el cumplimiento de los estandares del sistema unico de habilitación de acuerdo al portafolio de servicios.</t>
  </si>
  <si>
    <t>1,2 Gestionar el mejoramiento progresivo de estructura, proceso y resultadios de cada uno de los estándares establecidos en el Sistema Unico de Acreditación en Salud.</t>
  </si>
  <si>
    <t xml:space="preserve">1,3 Mejoramiento continuo de la gestion clinica, cuidado de la salud y la capacidad de resolución acorde a las necesidades de nuestros clientes y usuarios. </t>
  </si>
  <si>
    <t>1,4 Contribuir a la mejora del servicio mediante la implementación de una cultura de humanización brindando información, un trato con calidez, eficaz y oportuno a los usuarios de la entidad.</t>
  </si>
  <si>
    <t xml:space="preserve">1.1.1 Estandarizar y controlar los procesos establecidos para el Hospital de San Jose del Guaviare E.S.E., por medio de la implementación de un sistema integrado de gestión </t>
  </si>
  <si>
    <t>1.1.2 Generar acciones para el seguimiento y control del punto de equilibrio de las condiciones establecidas para la habilitación</t>
  </si>
  <si>
    <t>1.2.1 Autoevaluar de manera sistematica el cumplimiento y avance de cada uno de los estándares de Acreditación por medio de herramientas de seguimiento que permitan establecer debilidades y fortalezas para la toma de decisiones</t>
  </si>
  <si>
    <t>1.3.5 Controlar y realizar seguimiento al programa de farmaco vigilancia teniendo en cuenta la documentación e implementación de ls documentación desarrollada</t>
  </si>
  <si>
    <t xml:space="preserve">3.1.1 Presentar y gestionar proyectos de inversión ante las diferentes entidades municipales, departamentales y nacionales, con el fin de suplir y contar con los equipos, elementos e infraestructura acorde a la norma y la necesidades del servicio. </t>
  </si>
  <si>
    <t>90% de cumplimiento al cronograma de mantenimientos preventivos programados</t>
  </si>
  <si>
    <t>90% de cumplimiento al cronograma de calibraciones programadas</t>
  </si>
  <si>
    <t>90% de las hojas de vida de los equipos empleados en los procesos asistenciales actualizadas</t>
  </si>
  <si>
    <t>Realizar seguimiento al 90% de las alertas sanitarias del INVIMA</t>
  </si>
  <si>
    <t>Ejecutar el 90% de capacitaciones programadas con relación al uso y manejo de equipos médicos</t>
  </si>
  <si>
    <t xml:space="preserve">Reducir en un 5% los mantenimientos correctivos de los equipos asistenciales </t>
  </si>
  <si>
    <t>Documentar un programa de tecno-vigilancia</t>
  </si>
  <si>
    <t>Aprobar la documentación del programa de tecno-vigilancia</t>
  </si>
  <si>
    <t>Socializar la documentación aprobada del programa de tecno-vigilancia de acuerdo al cronograma de capacitaciones establecido</t>
  </si>
  <si>
    <t>Implementar la documentación aprobada del programa de tecno-vigilancia</t>
  </si>
  <si>
    <t>Ejecutar los planes de mejoramiento generados para el programa de tecno-vigilancia</t>
  </si>
  <si>
    <t>Documentación del programa de tecno-vigilancia</t>
  </si>
  <si>
    <t>Documentos de programa de tecno-vigilancia aprobados</t>
  </si>
  <si>
    <t>Programa de tecno-vigilancia socializado</t>
  </si>
  <si>
    <t>Programa de tecno-vigilancia implementado</t>
  </si>
  <si>
    <t>80% de documentos del programa de tecno-vigilancia elaborados y actualizados</t>
  </si>
  <si>
    <t>90% del programa de tecno-vigilancia socializado de acuerdo a cronograma de capacitación</t>
  </si>
  <si>
    <t xml:space="preserve"> 85% de los documentos socializados para el programa de tecno-vigilancia se encuentran socializados</t>
  </si>
  <si>
    <t xml:space="preserve"> Implementar el Plan de renovación de tecnología médica (Realizar conceptos técnicos de los equipos que han cumplido su período de vida para la disposición final de los mismos), de acuerdo a las etapas de formulación, aprobación, implementación</t>
  </si>
  <si>
    <t>Ejecutar el 80% de las etapas establecidas para la implementación del plan de renovación de tencologia</t>
  </si>
  <si>
    <t>No. De etapas de implementación del plan de renovación de tecnologia ejecutadas</t>
  </si>
  <si>
    <t>No. De etapas de implementación del plan de renovación de tecnologia planteadas (3)</t>
  </si>
  <si>
    <t>Documentación del plan</t>
  </si>
  <si>
    <t>Recolectar la infomación necesaria para la formulación de proyecto de acuerdo a lineamientos del ente competene de la evaluación.</t>
  </si>
  <si>
    <t>Formular proyectos para el mejoramiento de la prestación  de servicios en salud o creación de nuevos</t>
  </si>
  <si>
    <t>Radicar proyectos para el mejoramiento de la prestación  de servicios en salud o creación de nuevos</t>
  </si>
  <si>
    <t>Estandarización de la formulación, presentación y aprobación de proyectos para el Hospital</t>
  </si>
  <si>
    <t>Implementar el 85% de los documentos aprobados</t>
  </si>
  <si>
    <t>Documentos elaborados y para enviar a aprobación</t>
  </si>
  <si>
    <t>Documentos aprobados</t>
  </si>
  <si>
    <t xml:space="preserve">Registro de asistencia a capacitaciones
Cumplimiento de cronograma de capacitaciones </t>
  </si>
  <si>
    <t>80% de los proyectos entregados cumplen con los lineamientos establecidos</t>
  </si>
  <si>
    <t>Formular el 80% de la cantidad de proyectos establecidos</t>
  </si>
  <si>
    <t>Radicar el 80% de la cantidad de proyectos establecidos</t>
  </si>
  <si>
    <t>Número de proyectos Fornulados</t>
  </si>
  <si>
    <t>Número de proyectos Radicados</t>
  </si>
  <si>
    <t xml:space="preserve">Realizar seguimiento al 90% de los proyectos radicados </t>
  </si>
  <si>
    <t xml:space="preserve">Número de proyectos con seguimiento </t>
  </si>
  <si>
    <t>Total de proyectos radicados</t>
  </si>
  <si>
    <t>Documentar y estandarizar el proceso de planeación con relación a la formulación, presentación y aprobación de proyectos</t>
  </si>
  <si>
    <t>Profesional de talento humano</t>
  </si>
  <si>
    <t>Estandar DOTACIÓN: establecer las condiciones mínimas tecnico administrativas, patrimoniales, financieras, tecnologicas y cientificas suficientes en mantenimiento de equipos medicos y biomedicos para la adecuada prestación de los servicios asistenciales</t>
  </si>
  <si>
    <t>1.3.2 Controlar y realizar el seguimiento al programa de seguridad del paciente teniendo en cuenta la documentación e implementación de la documentación desarrollada</t>
  </si>
  <si>
    <t>Referente seguridad del paciente</t>
  </si>
  <si>
    <t>1.3.3 Controlar y realizar seguimiento al programa de hemovigilancia teniendo en cuenta la documentación e implementación de la documentación desarrollada</t>
  </si>
  <si>
    <t>Coordinación de laboratorio y servicio transfusional</t>
  </si>
  <si>
    <t>1.3.4 Controlar y realizar seguimiento al programa de reactivo vigilancia teniendo en cuenta la documentación e implementación de la documentación desarrollada</t>
  </si>
  <si>
    <t>Sistemas</t>
  </si>
  <si>
    <t>Numero de lideres capacitados</t>
  </si>
  <si>
    <t>Total de lideres de la entidad</t>
  </si>
  <si>
    <t>Adoptar estrategia de mejoramiento de acuerdo a los resultados del Benchmarking aplicado</t>
  </si>
  <si>
    <t>Implementar un tablero de control para la toma de decisiones de acuerdo a los resultados asistenciales administrativo y financiero de la entidad</t>
  </si>
  <si>
    <t xml:space="preserve">Un tablero de control </t>
  </si>
  <si>
    <t>Actualziar el 80% de los indicadores establecidos en el tablero</t>
  </si>
  <si>
    <t>Cantidad de indicadores actualizados con medicion</t>
  </si>
  <si>
    <t>Total de inidcadores formulados en el tablero</t>
  </si>
  <si>
    <t>Tablero de control</t>
  </si>
  <si>
    <t>Software de flujo de la información</t>
  </si>
  <si>
    <t>Sistematizar el flujo de la información por medio de la adquisición de herramientas y tecnoclogias, garantizando la seguridad de la misma, por medio del cumplimiento de las siguientes etapas:
- Adquisición de software
- Instalación de softwate
- Divulgación al personal
- Implementación</t>
  </si>
  <si>
    <t>Ejectuar el 80% de las etapas establecidas para la sistematización del flujo de la información</t>
  </si>
  <si>
    <t>No. De etapa ejecutada</t>
  </si>
  <si>
    <t>documentación de cada etapa</t>
  </si>
  <si>
    <t>Documentar el manejo de los flujos de información (Politica, Manuales, Procedimientos, Guias y demas documentos necesariois)</t>
  </si>
  <si>
    <t>Socializar los documentos elaborados y aprobados para el manejo de flujo de la información de la entidad</t>
  </si>
  <si>
    <t>Implementar los documentos socializados para el manejo del flujo de la información</t>
  </si>
  <si>
    <t>Evaluar el manejo del flujo de la información de la entidad para la toma de decisiones y elaboración de planes de mejoramiento</t>
  </si>
  <si>
    <t>Seguimiento a las decisiones y planes de mejoramiento con relación al flujo de la información</t>
  </si>
  <si>
    <t>Mantenimiento</t>
  </si>
  <si>
    <t>80% cumplimiento de condiciones de medicamentos, dispositivos médicos e insumos</t>
  </si>
  <si>
    <t>80% Cumplimiento de las condiciones de interdependencia</t>
  </si>
  <si>
    <t>Documentación para el menejode flujo de la informaciión</t>
  </si>
  <si>
    <t>Elaborar y aprobar el 80% de documentos para el manejo del flujo de la informacón</t>
  </si>
  <si>
    <t xml:space="preserve">Total de documentos elaborados y aprobados </t>
  </si>
  <si>
    <t>Total de documentos proyectados para la documentacíón</t>
  </si>
  <si>
    <t>Socializar el 80% de los documentos aprobados</t>
  </si>
  <si>
    <t>estandarizaciónde las actividades para el manejo de los flujos de la información</t>
  </si>
  <si>
    <t>Implemenar el 80% de los documentos socalizados</t>
  </si>
  <si>
    <t>Evaluar el 80% de los indicadores establecidos para control del manejo de la información</t>
  </si>
  <si>
    <t>Total documentos y actividades implementadas</t>
  </si>
  <si>
    <t>Total de documentos y actividades socializadas</t>
  </si>
  <si>
    <t>Realizar un Benchmarking con entidades que prestan servicios similares con nuestra entidad.</t>
  </si>
  <si>
    <t>80% de avance en cada una de las estrategias identificadas y adoptadas del ejercicio de Benchmarking</t>
  </si>
  <si>
    <t>Total de avance de cumplimiento de la estrategia adoptada</t>
  </si>
  <si>
    <t>Totalidad de estrategia adoptada</t>
  </si>
  <si>
    <t>1.5  Generar parametros de inspección, vigilancia y control de la información</t>
  </si>
  <si>
    <t>1.3.6 Controlar y realizar seguimiento al programa de Tecno-vigilancia teniendo en cuenta la documentación e implementación de ls documentación desarrollada</t>
  </si>
  <si>
    <t>1.4.1 Implementar estrategias para el fortalecimiento de las competencias (conocer, saber hacer, saber ser) para mejorar la calidad de la atención con el personal asistencial.</t>
  </si>
  <si>
    <t>1.5.1. Estandarizar el manejo de los flujos de información garantizando que sea objetiva y de calidad, perminitiendo orientar a las partes interesadas en el conocimiento de las características del sistema con la finalidad de tomar decisiones informadas.</t>
  </si>
  <si>
    <t>2.1 Establecer acciones para el mejoramiento del equilibrio presupuestal de la entidad con medidas de austeridad del gasto, ampliación de servicios habilitados y mejoramiento de la facturación y recaudo de la prestacion de servicios de salud.</t>
  </si>
  <si>
    <t>2.2 Fortalecer el proceso de adquisiciones, control para la entrega e inventarios de los diferente insumos hospitalarios y no hospitalarios que se requieren al interior de la entidad con el fin de garantizar el adecuado funcionamiento de las áreas en pro de una prestación de servicios de salud con calidad</t>
  </si>
  <si>
    <t>Fortalecer la gestión de proyectos para consecución de recursos antes las diferentes agencias de financiación, para lograr las condiciones óptimas de la capacidad instalada.</t>
  </si>
  <si>
    <t>Subgerencia de servicios de salud</t>
  </si>
  <si>
    <t>Subgerencia administrativa y financiera</t>
  </si>
  <si>
    <t>Mejoramiento continuo de calidad aplicable a entidades no acreditadas sin evaluación en la vigencia anterior</t>
  </si>
  <si>
    <t>indicador nominal</t>
  </si>
  <si>
    <t>Indicador nominal</t>
  </si>
  <si>
    <t>Implementar un sistema integral de gestión de calidad, con enfoque en la calidad total, de acuerdo al marco normativo vigente</t>
  </si>
  <si>
    <t>Efectividad en la auditoria para el mejoramiento continuo de la calidad de la atención en salud</t>
  </si>
  <si>
    <t>Documento de autoevaluación</t>
  </si>
  <si>
    <t>Certificación de la oficina de calidad y/o oficina de control interno sobre el cumplimiento de los planes de mejoramiento continuo implementados con enfoque de acreditación</t>
  </si>
  <si>
    <t>Priorización de acciones de mejoramiento y ejecutarlas de acuerdo a la programación dentro del componente de auditoría registradas en el PAMEC</t>
  </si>
  <si>
    <t>Informe del responsable de la planeación de la ESE, de lo contrario, informe de control interno de la entidad, el informe como mínimo debe contener el listado de las  metas del plan operativo anual del plan de desarrollo aprobado, programadas en la vigencia objeto de evaluación indicando el estado de cumplimiento de cada una de ellas (SI o NO) y el cálculo del indicador.</t>
  </si>
  <si>
    <t>Apoyo Gerencial y realizar seguimiento a la ejecución de las acciones programadas en el POA, y emitir informe de cumplimiento mensual</t>
  </si>
  <si>
    <t>Riesgo fiscal y financiero</t>
  </si>
  <si>
    <t>La ESE Hospital San José del Guaviare según Resolución No. 1755 del 26 de mayo de 2017, Anexo técnico 4, se encuentra SIN RIESGO.</t>
  </si>
  <si>
    <t>Gasto de funcionamiento y operacional y prestación de servicios comprometidos en el año objeto de evaluación / No.
de UVR producidas en la vigencia</t>
  </si>
  <si>
    <t>Gasto de funcionamiento y operación comercial y prestación de servicios comprometidos en la vigencia anterior, en valores constantes del año objeto de evaluación / No. UVR producidas en la vigencia anterior</t>
  </si>
  <si>
    <t>Mejorar la eficiencia de la operación en todas las áreas asistenciales y las áreas de apoyo para asegurar el equilibrio operacional y la sostenibilidad financiera.</t>
  </si>
  <si>
    <t>Ficha técnica de la página WEB del SIHO del Ministerio de Salud y PS</t>
  </si>
  <si>
    <t>Vr total de adquisición de la ESE por medicamentos y material médico-quirúrgico</t>
  </si>
  <si>
    <t>Identificar estrategia efectiva para la adquisición de medicamentos y material médico-quirúrgico mediante la implementación de uno de los mecanismos de: compras conjuntas, compras a través de Cooperativas, y/o Compras a través de mecanismos electrónicos.</t>
  </si>
  <si>
    <t>Monto de la deuda superior a 30 días por concepto de salarios del personal de planta y por concepto de contratación de servicios, y variación del monto frente a la vigencia anterior</t>
  </si>
  <si>
    <t>Acto Administrativo mediante el cual se adoptó el Programa de Saneamiento Fiscal y Financiero categorizados en riesgo medio o alto.</t>
  </si>
  <si>
    <t xml:space="preserve">Aplicación del acto administrativo </t>
  </si>
  <si>
    <t>Promoción de medicamentos y material médico-quirúrgico adquiridos mediante los siguientes mecanismos: 1. compras conjuntas. 2. compras a través de cooperativas de ESE. 3. compras a través de mecanismos electrónicos</t>
  </si>
  <si>
    <t xml:space="preserve">Vr total de la adquisición de medicamentos y de material médico-quirúrgico realizados mediante los siguientes mecanismos: 1. compras conjuntas. 2. compras a través de cooperativas de ESE. 3. compras a través de mecanismos electrónicos </t>
  </si>
  <si>
    <t>Informe del responsable del área de compras, firmado por el Revisor Fiscal. En caso de no contar con Revisor Fiscal, firmado por el Contador y el Responsable de Control Interno de la ESE, debe contener:
(1)  valor total de adquisiciones de medicamentos y material médico quirúrgico discriminadas por cada uno de los mecanismos de compra A, B y C. 
(2) valor total de adquisiciones de medicamentos y material médico quirúrgico discriminadas por Otros mecanismos de compra. 
(3) El valor total de las adquisiciones de la ESE por medicamentos y  material médico quirúrgico.
Aplicación de la fórmula del indicador</t>
  </si>
  <si>
    <t>Valor de la deuda superior a 30 días por concepto de salarios del personal de planta o externalización del servicio, con corte a 31 de diciembre de la vigencia objeto de evaluación</t>
  </si>
  <si>
    <t>(valor de la deuda superior a 30 días por concepto de salarios del personal de planta y por concepto de contratación de servicios, con corte a 31 de diciembre de la vigencia objeto de evaluación) – (valor de la deuda superior a 30 días por concepto de salarios de personal de planta y por concepto de contratación de servicios, con corte a 31 de dic de la vigencia anterior , en valores constantes)</t>
  </si>
  <si>
    <t>Certificado de revisoría fiscal, en caso de no contar con RF del contador de la ESE, que contenga: El valor de las variables incluidas en la fórmula del indicador y el cálculo del indicador</t>
  </si>
  <si>
    <t>Cumplimento y evaluación a políticas económicas de fuentes y usos de recursos, donde las obligaciones laborales y contractuales de prestación de servicio se ubican en primer lugar como prioridad de pago oportuno; apoyado por la política de cobro y recaudo de cartera, en cumplimiento a lo establecido en la resolución 743 de 2013.</t>
  </si>
  <si>
    <t>Utilización de información de RIPs</t>
  </si>
  <si>
    <t>Informe del responsable de planeación de la ESE o quien haga sus veces. Actas de junta directiva, fecha de informes presentados a la junta directiva, periodo de los RIPS utilizados para el análisis y relación de actas de junta directiva en las que se presentó el informe.</t>
  </si>
  <si>
    <t>No de informes presentados del análisis de la prestación de servicios de la ESE a la Junta Directiva con base en RIPs en la vigencia. En el caso de instituciones clasificadas en primer nivel el informe deberá contener la caracterización de la población captada, teniendo en cuenta como mínimo el perfil epidemiológico y las frecuencias de uso de los servicios</t>
  </si>
  <si>
    <t>Total de  informes (4) del análisis de la prestación de servicios de la ESE a la Junta Directiva con base en RIPs en la vigencia. En el caso de instituciones clasificadas en primer nivel el informe deberá contener la caracterización de la población captada, teniendo en cuenta como mínimo el perfil epidemiológico y las frecuencias de uso de los servicios</t>
  </si>
  <si>
    <t>Oportunidad en la entrega del reporte de información en cumplimiento de la Circular Única expedida por la Supersalud o la norma que la sustituya</t>
  </si>
  <si>
    <t>No, de informes entregados en términos de la normatividad vigente</t>
  </si>
  <si>
    <t>No, de informes programados para entrega (2) en términos de la normatividad vigente</t>
  </si>
  <si>
    <t>Informes</t>
  </si>
  <si>
    <t>Dar cumplimiento estricto al cronograma.
Recolección de datos asistenciales sobre calidad y oportunidad en la atención de los servicios de salud</t>
  </si>
  <si>
    <t>Oportunidad en el reporte de información en cumplimiento del decreto 2193 del 2004 o la norma que la sustituya</t>
  </si>
  <si>
    <t>Conciliar la información de manera permanente entre las áreas. Dar cumplimiento al cronograma establecido para el reporte de la información trimestral, semestral y anual del Decreto 2193/2004.</t>
  </si>
  <si>
    <t>Ministerio de S y PS</t>
  </si>
  <si>
    <t>No, de informes entregados</t>
  </si>
  <si>
    <t>No, de informes programados para entrega (4)</t>
  </si>
  <si>
    <t>Numero de historias clínicas auditadas, que hacen parte de la muestra representativa con aplicación estricta de la guía de manejo para hemorragias III trimestre o trastornos hipertensivos gestantes</t>
  </si>
  <si>
    <t>Total de historias clínicas auditadas de la muestra representativa de pacientes con edad gestacional mayor de 27 semanas atendidas en la ESE con diagnóstico de hemorragia III trimestre o trastornos hipertensivos en la gestación</t>
  </si>
  <si>
    <t xml:space="preserve">&gt;= 80 Evaluación de aplicación de guía de manejo específica para hemorragias III trimestre o trastornos hipertensivos gestantes </t>
  </si>
  <si>
    <t>Informe del comité de historias clínicas de la ESE, como mínimo que contenga referencia acto administrativo de adopción de la guía de definición y cuantificación de la muestra aplicada de la fórmula del indicador (4).</t>
  </si>
  <si>
    <t xml:space="preserve">Realizar depuración  y cobro de cartera real mayor a 360 días, reducir los tiempos de cobro para las cuentas generadas, mejorar las condiciones de contratación con el régimen subsidiado, Implementar  acciones de contención del gasto enfocadas a mejorar la productividad  </t>
  </si>
  <si>
    <t xml:space="preserve">Valor de la ejecución de los ingresos totales recaudados en la vigencia (incluye recaudo de CxC de vigencias anteriores) </t>
  </si>
  <si>
    <t>valor de la ejecución de gastos comprometidos incluyendo cuentas por pagar de vigencias anteriores.</t>
  </si>
  <si>
    <t>Resultado equilibrio presupuestal con recaudo</t>
  </si>
  <si>
    <t>Número de pacientes con diagnóstico de apendicitis al egreso a quienes se realizó la apendicetomía, dentro de las seis horas de confirmado el diagnóstico</t>
  </si>
  <si>
    <t>Total de pacientes con diagnóstico de apendicitis al egreso en la vigencia objeto de evaluación</t>
  </si>
  <si>
    <t>Informe de Subgerencia Científica de la ESE o quien haga sus veces, que como mínimo contenga base de datos de los pacientes a quien se les realizo apendicetomía que contenga la identificación del paciente, fecha y hora de la confirmación del diagnóstico de apendicitis. Fecha y hora de la intervención quirúrgica y aplicación de la formula del indicador</t>
  </si>
  <si>
    <t>Número de pacientes pediátricos con neumonías bronco-aspirativas de origen intrahospitalario y variación interanual</t>
  </si>
  <si>
    <t>Comité de calidad o quien haga sus veces, informe del referente o equipo institucional para la gestión de la seguridad del paciente, que contenga como mínimo la aplicación de la formula del indicador.</t>
  </si>
  <si>
    <t>Número de pacientes pediátricos con neumonías bronco-aspirativas de origen intrahospitalario en la vigencia objeto de evaluación.
(Número de pacientes pediátricos con neumonías bronco-aspirativas de origen intrahospitalario en la vigencia objeto de evaluación</t>
  </si>
  <si>
    <t>Número de pacientes pediátricos con neumonías bronco-aspirativas de origen intrahospitalario en la vigencia anterior.</t>
  </si>
  <si>
    <t>Realizar actividades de promoción y  prevención para evitar la presentación de pacientes pediátricos con neumonías bronco-aspirativas de origen intrahospitalarios.</t>
  </si>
  <si>
    <t>Oportunidad en la atención específica de pacientes con diagnóstico al egreso de Infarto Agudo del Miocardio (IAM)</t>
  </si>
  <si>
    <t>Número de pacientes con diagnóstico de egreso de Infarto Agudo del Miocardio a quienes se inició la terapia específica dentro de la primera hora posterior a la realización del diagnóstico</t>
  </si>
  <si>
    <t>Total de pacientes con diagnóstico de egreso de Infarto Agudo del Miocardio en la vigencia.</t>
  </si>
  <si>
    <t>Brindar oportunidad en la atención específica de pacientes con diagnostico al egreso de Infarto Agudo del Miocardio (IAM).</t>
  </si>
  <si>
    <t xml:space="preserve">Comité de calidad o quien haga sus veces, que contenga como mínimo referencia al acto administrativo de adopción de la guía y aplicación de la fórmula del indicador (4) </t>
  </si>
  <si>
    <t>Análisis de Mortalidad Intrahospitalaria</t>
  </si>
  <si>
    <t>Número de muertes intrahospitalarias mayores de 48 horas revisada en el comité respectivo</t>
  </si>
  <si>
    <t>Total de muertes intrahospitalarias mayores de 48 horas en el período.</t>
  </si>
  <si>
    <t xml:space="preserve">Informe de referente o equipo institucional para la gestión de la seguridad del paciente (3) que contenga: análisis de cada uno de los casos de muerte intrahospitalaria mayor de 48 horas y aplicación de la fórmula del indicador. </t>
  </si>
  <si>
    <t>Realizar análisis de la estadística de mortalidad intrahospitalaria.</t>
  </si>
  <si>
    <t xml:space="preserve">Ficha técnica de la página web del SIHO y del Ministerio Salud y Protección Social. </t>
  </si>
  <si>
    <t xml:space="preserve">Mejorar la oportunidad en consulta de pediatría ampliando la contratación en días. </t>
  </si>
  <si>
    <t>Sumatoria total de los días transcurridos entre la fecha en la cual el paciente solicita cita, por cualquier medio, para ser atendido en la consulta médica pediátrica y la fecha para la cual es asignada la cita</t>
  </si>
  <si>
    <t>Número total de consultas médicas pediátricas</t>
  </si>
  <si>
    <t>Sumatoria total de los días calendario transcurridos entre la fecha en la cual la paciente solicita cita, por cualquier medio, para ser atendida en la consulta médica gineco-obstétrica y la fecha para la cual es asignada la cita</t>
  </si>
  <si>
    <t>Número total de consultas médicas gineco-obstétricas asignadas en la institución.</t>
  </si>
  <si>
    <t>Ficha técnica de la página web del SIHO y del Ministerio Salud y Protección Social.</t>
  </si>
  <si>
    <t xml:space="preserve">Mejorar la oportunidad en consulta de Gineco-obstetricia, ampliando la contratación en días. </t>
  </si>
  <si>
    <t>Sumatoria total de los días calendario transcurridos entre la fecha en la cual la paciente solicita cita, por cualquier medio, para ser atendida en la consulta de medicina Interna y la fecha para la cual es asignada la cita</t>
  </si>
  <si>
    <t>Número total de consultas de medicina interna asignadas en la institución</t>
  </si>
  <si>
    <t xml:space="preserve">Mejorar la oportunidad en consulta de Medicina Interna, ampliando la contratación en días. </t>
  </si>
  <si>
    <t>SSubgerencia de servicios de salud</t>
  </si>
  <si>
    <t>No. De alertas con seguimiento</t>
  </si>
  <si>
    <t>Total de alertas sanitarias</t>
  </si>
  <si>
    <t>Seguimienot a las alertas sanitarias</t>
  </si>
  <si>
    <t>Registros de seguimiento</t>
  </si>
  <si>
    <t>Cronograma de capacitaciones</t>
  </si>
  <si>
    <t>Total de capacitaciones realizadas</t>
  </si>
  <si>
    <t>Cronograma de capacitaciones
Asistencia a capacitaciones</t>
  </si>
  <si>
    <t>Control y registro de mantenimientos correctivos</t>
  </si>
  <si>
    <t>Total de mantenimientos</t>
  </si>
  <si>
    <t xml:space="preserve">Registros de mantenimientos </t>
  </si>
  <si>
    <t>Planes de mejoramiento</t>
  </si>
  <si>
    <t>Asistencias del personal</t>
  </si>
  <si>
    <t>Ejecución del cronograma</t>
  </si>
  <si>
    <t>1,6 Dar cumplimiento a los indicadores establecidos de acuerdo  a la normatividad vigente aplicable a la entidad por su objeto social y naturaleza</t>
  </si>
  <si>
    <t>Dirección</t>
  </si>
  <si>
    <t>Realizar estudio por medio de la recolección de datos y analisis de oferta y demanda de los servicios prestados por la entidad e identificación de necesidades</t>
  </si>
  <si>
    <t>Estudio de analisis y demanda con analisis y muestra de resultados</t>
  </si>
  <si>
    <t xml:space="preserve">total de servicios analizados </t>
  </si>
  <si>
    <t>Total de servicios prestados por el hospital</t>
  </si>
  <si>
    <t>Estudios de oferta y demanda</t>
  </si>
  <si>
    <t>GESTION GERENCIA Y DIRECCION</t>
  </si>
  <si>
    <t>Documento de propuesta aprobada, acto administrativo, actas de socialización, listas de asistencia, convocatorias</t>
  </si>
  <si>
    <t>Planes de mejoramiento, pre test, post test, informes de avance</t>
  </si>
  <si>
    <t>Total de areas con diagnostico</t>
  </si>
  <si>
    <t xml:space="preserve">Total de areas </t>
  </si>
  <si>
    <t>PLANEACIÓN</t>
  </si>
  <si>
    <t xml:space="preserve">Monitorear y evaluar la nueva estructura organizacional del Hospital San José, midiendo la adherencia  de todas las áreas con su correspondientes retroalimentación y planes de mejoramiento. </t>
  </si>
  <si>
    <t>Seguimiento a la estructura organizacional propuesta</t>
  </si>
  <si>
    <t>Realizar el seguimiento al 80% de las areas para la re-estructuración organizacional</t>
  </si>
  <si>
    <t>Total de areas a las cuales se realizo seguimiento</t>
  </si>
  <si>
    <t>Elaborar el diagnostico del estado actual de las áreas de la entidad</t>
  </si>
  <si>
    <t>Diagnostico situacional de las areas de la entidad con relación a la estructura organizacional actual</t>
  </si>
  <si>
    <t>Realizar el diagnostico del 90% de las áreas de la Entidad</t>
  </si>
  <si>
    <t>Formular el plan de trabajo a seguir para la elaboración  de la documentación necesaria en la restructuración organizacional de la entidad</t>
  </si>
  <si>
    <t>Plan de trabajo</t>
  </si>
  <si>
    <t>Documentar el 90% del plan de trabajo de acuerdo al diagnostico presentado</t>
  </si>
  <si>
    <t>Total de actividades documentadas</t>
  </si>
  <si>
    <t>Total de actividades planteadas derivadas del diagnostico</t>
  </si>
  <si>
    <t>Socializar y aprobar el 100% de las actividades propuestas en el plan de trabajo</t>
  </si>
  <si>
    <t>Socialización y aprobación del plan de trabajo</t>
  </si>
  <si>
    <t xml:space="preserve">Socializar y aprobar el 100% del plan de trabajo </t>
  </si>
  <si>
    <t>Total de actividades aprobadas</t>
  </si>
  <si>
    <t>Total de actividades socializadas</t>
  </si>
  <si>
    <t>Gerencia</t>
  </si>
  <si>
    <t>Implementar plan de trabajo y documentación aprobada</t>
  </si>
  <si>
    <t>Implementación de re-estrucutración organizacional</t>
  </si>
  <si>
    <t>80% de la implementación del plan de trabajo y documentación aprobada</t>
  </si>
  <si>
    <t>Total de actividades programadas ejecutadas</t>
  </si>
  <si>
    <t>Implementar software para la sistematización de los procesos y flujo de la información</t>
  </si>
  <si>
    <t>software implementado</t>
  </si>
  <si>
    <t>80% de los procesos institucionales documentados</t>
  </si>
  <si>
    <t>Total de procesos con implementación del softare</t>
  </si>
  <si>
    <t>Total de procesos institucionales</t>
  </si>
  <si>
    <t>Software implementado</t>
  </si>
  <si>
    <t>Estandarización del 50% de los documentos y registros de los procesos administrativos y financieros por medio del cumplimiento de las etapas establecidas para la estandarización de los mismos (documentar, aprobar, socializar, Aplicar, mejoramiento)</t>
  </si>
  <si>
    <t>DEPARTAMENTO DEL GUAVIARE
EMPRESA SOCIAL DEL ESTADO HOSPITAL SAN JOSE DEL GUAVIARE
NIT. 832001966-2      CODIGO DE PRESTADOR 95  001 0 000101
EL HOSPITAL SOMOS TODOS</t>
  </si>
  <si>
    <t>Enfermera de auditoria concurrente</t>
  </si>
  <si>
    <t>Plan de renovación de tecnologia</t>
  </si>
  <si>
    <t xml:space="preserve">Estadística </t>
  </si>
  <si>
    <t>Ing. Biomédico</t>
  </si>
  <si>
    <t>Profesional universitario área de contabilidad</t>
  </si>
  <si>
    <t>Responsable área de mantenimiento</t>
  </si>
  <si>
    <t>Subgerencia Administrativo y Financiero</t>
  </si>
  <si>
    <t>1,1,1,1</t>
  </si>
  <si>
    <t>1,1,1,2</t>
  </si>
  <si>
    <t>1,1,1,3</t>
  </si>
  <si>
    <t>1,1,1,4</t>
  </si>
  <si>
    <t>1,1,1,5</t>
  </si>
  <si>
    <t>1,1,1,6</t>
  </si>
  <si>
    <t>1,1,1,7</t>
  </si>
  <si>
    <t>1,1,1,8</t>
  </si>
  <si>
    <t>1,1,2,1</t>
  </si>
  <si>
    <t>1,1,2,3</t>
  </si>
  <si>
    <t>1,1,2,4</t>
  </si>
  <si>
    <t>1,1,2,5</t>
  </si>
  <si>
    <t>1,1,2,6</t>
  </si>
  <si>
    <t>1,1,2,7</t>
  </si>
  <si>
    <t>1,1,2,8</t>
  </si>
  <si>
    <t>1,1,2,9</t>
  </si>
  <si>
    <t>1,1,2,10</t>
  </si>
  <si>
    <t>1,1,2,11</t>
  </si>
  <si>
    <t>1,1,2,12</t>
  </si>
  <si>
    <t>1,1,2,13</t>
  </si>
  <si>
    <t>1,1,2,14</t>
  </si>
  <si>
    <t>1,1,2,15</t>
  </si>
  <si>
    <t>1,1,2,16</t>
  </si>
  <si>
    <t>1,1,3,1</t>
  </si>
  <si>
    <t>1,1,3,2</t>
  </si>
  <si>
    <t>1,1,3,3</t>
  </si>
  <si>
    <t>1,1,4,1</t>
  </si>
  <si>
    <t>1,1,4,2</t>
  </si>
  <si>
    <t>1,1,4,3</t>
  </si>
  <si>
    <t>1,2,1,1</t>
  </si>
  <si>
    <t>1,2,1,2</t>
  </si>
  <si>
    <t>1,2,1,3</t>
  </si>
  <si>
    <t>1,2,1,4</t>
  </si>
  <si>
    <t>1,2,1,5</t>
  </si>
  <si>
    <t>1,2,1,6</t>
  </si>
  <si>
    <t>1,2,1,7</t>
  </si>
  <si>
    <t>1,2,1,8</t>
  </si>
  <si>
    <t>1,3,1,1</t>
  </si>
  <si>
    <t>1,3,2,1</t>
  </si>
  <si>
    <t>1,3,2,2</t>
  </si>
  <si>
    <t>1,3,2,3</t>
  </si>
  <si>
    <t>1,3,2,4</t>
  </si>
  <si>
    <t>1,3,2,5</t>
  </si>
  <si>
    <t>1,3,3,1</t>
  </si>
  <si>
    <t>1,3,3,2</t>
  </si>
  <si>
    <t>1,3,3,3</t>
  </si>
  <si>
    <t>1,3,3,4</t>
  </si>
  <si>
    <t>1,3,3,5</t>
  </si>
  <si>
    <t>1,3,4,1</t>
  </si>
  <si>
    <t>1,3,4,2</t>
  </si>
  <si>
    <t>1,3,4,3</t>
  </si>
  <si>
    <t>1,3,4,4</t>
  </si>
  <si>
    <t>1,3,4,5</t>
  </si>
  <si>
    <t>1,3,5,1</t>
  </si>
  <si>
    <t>1,3,5,2</t>
  </si>
  <si>
    <t>1,3,5,3</t>
  </si>
  <si>
    <t>1,3,5,4</t>
  </si>
  <si>
    <t>1,3,5,5</t>
  </si>
  <si>
    <t>1,3,6,1</t>
  </si>
  <si>
    <t>1,3,6,2</t>
  </si>
  <si>
    <t>1,3,6,3</t>
  </si>
  <si>
    <t>1,3,6,4</t>
  </si>
  <si>
    <t>1,3,6,5</t>
  </si>
  <si>
    <t>1,4,1,1</t>
  </si>
  <si>
    <t>1,4,1,2</t>
  </si>
  <si>
    <t>1,4,1,3</t>
  </si>
  <si>
    <t>1,4,1,4</t>
  </si>
  <si>
    <t>1,4,1,5</t>
  </si>
  <si>
    <t>1,5,1,1</t>
  </si>
  <si>
    <t>1,5,1,2</t>
  </si>
  <si>
    <t>1,5,1,3</t>
  </si>
  <si>
    <t>1,5,1,4</t>
  </si>
  <si>
    <t>1,5,1,5</t>
  </si>
  <si>
    <t>1,5,1,6</t>
  </si>
  <si>
    <t>1,5,1,7</t>
  </si>
  <si>
    <t>1,5,1,8</t>
  </si>
  <si>
    <t>1.6.1 Evidenciar el mejoramiento continuo en los indicadores normativos por medio del cumplimiento de lo establecido en cada uno de ellos</t>
  </si>
  <si>
    <t>1,6,1,1</t>
  </si>
  <si>
    <t>1,6,1,2</t>
  </si>
  <si>
    <t>1,6,1,3</t>
  </si>
  <si>
    <t>1,6,1,4</t>
  </si>
  <si>
    <t>1,6,1,5</t>
  </si>
  <si>
    <t>1,6,1,6</t>
  </si>
  <si>
    <t>1,6,1,7</t>
  </si>
  <si>
    <t>1,6,1,8</t>
  </si>
  <si>
    <t>1,6,1,9</t>
  </si>
  <si>
    <t>1,6,1,10</t>
  </si>
  <si>
    <t>1,6,1,11</t>
  </si>
  <si>
    <t>1,6,1,12</t>
  </si>
  <si>
    <t>1,6,1,13</t>
  </si>
  <si>
    <t>1,6,1,14</t>
  </si>
  <si>
    <t>1,6,1,15</t>
  </si>
  <si>
    <t>1,6,1,16</t>
  </si>
  <si>
    <t>1,6,1,17</t>
  </si>
  <si>
    <t>1,6,1,18</t>
  </si>
  <si>
    <t>1,6,1,19</t>
  </si>
  <si>
    <t>OBJETIVO ESTRATEGICO 1</t>
  </si>
  <si>
    <t>NUM</t>
  </si>
  <si>
    <t>DEN</t>
  </si>
  <si>
    <t>RESULTA</t>
  </si>
  <si>
    <t>EVIDENCIA</t>
  </si>
  <si>
    <t>EVALUACIÓN</t>
  </si>
  <si>
    <t>Fecha medición</t>
  </si>
  <si>
    <t>MARZO</t>
  </si>
  <si>
    <t>ABRIL</t>
  </si>
  <si>
    <t>MAYO</t>
  </si>
  <si>
    <t>JUNIO</t>
  </si>
  <si>
    <t>JULIO</t>
  </si>
  <si>
    <t>AGOSTO</t>
  </si>
  <si>
    <t>SEPTIEMBRE</t>
  </si>
  <si>
    <t>OCTUBRE</t>
  </si>
  <si>
    <t>NOVIEMBRE</t>
  </si>
  <si>
    <t>DICIEMBRE</t>
  </si>
  <si>
    <t>OBJETIVO ESTRATEGICO 2</t>
  </si>
  <si>
    <t>2,1,1,1</t>
  </si>
  <si>
    <t>2,1,1,2</t>
  </si>
  <si>
    <t>2,1,1,3</t>
  </si>
  <si>
    <t>2,1,1,4</t>
  </si>
  <si>
    <t>2,1,1,5</t>
  </si>
  <si>
    <t>2,1,1,6</t>
  </si>
  <si>
    <t>2,1,2,1</t>
  </si>
  <si>
    <t>2,1,3,1</t>
  </si>
  <si>
    <t>2,1,3,2</t>
  </si>
  <si>
    <t>2.1.4.  Realizar pagos de las obligaciones de vigencias anteriores y dar cumplimiento a acuerdos de pago de demandas falladas en contra de la entidad.</t>
  </si>
  <si>
    <t>2,1,4,1</t>
  </si>
  <si>
    <t>2,1,4,2</t>
  </si>
  <si>
    <t>2.2.1 Mantener actualizado los inventarios fisicos y saldos en Dinamica Gerencial a 31 -12-17 para el cierre de vigencia fiscal</t>
  </si>
  <si>
    <t>2.2.1.1</t>
  </si>
  <si>
    <t>2.2.1.2</t>
  </si>
  <si>
    <t>2.2.1.3</t>
  </si>
  <si>
    <t>2,3,1,1</t>
  </si>
  <si>
    <t>2,3,1,2</t>
  </si>
  <si>
    <t>2,3,1,4</t>
  </si>
  <si>
    <t>2,3,1,5</t>
  </si>
  <si>
    <t>Coordinación de servicios farmacéuticos</t>
  </si>
  <si>
    <t>Técnico de almacén</t>
  </si>
  <si>
    <t>6 centros de costos a evaluar</t>
  </si>
  <si>
    <t>OBJETIVO ESTRATEGICO 3</t>
  </si>
  <si>
    <t>3,1,1,1</t>
  </si>
  <si>
    <t>3,1,1,2</t>
  </si>
  <si>
    <t>3,1,1,3</t>
  </si>
  <si>
    <t>3,1,1,4</t>
  </si>
  <si>
    <t>3,1,2 Soportar la presentación de proyectos por medio de estudio de oferta y demanda de los servicios prestados y7o necesidades identificadas</t>
  </si>
  <si>
    <t>3,1,2,1</t>
  </si>
  <si>
    <t>3,1,3,1</t>
  </si>
  <si>
    <t>3,1,3,2</t>
  </si>
  <si>
    <t>3,1,3,3</t>
  </si>
  <si>
    <t>OBJETIVO ESTRATEGICO 4</t>
  </si>
  <si>
    <t>4.1.  Fortalecer la estructura organizacional de acuerdo a la norma vigente, mediante procesos que se optimicen y fortalezcan las competencias personales y laborales de los funcionarios, con el fin de alcanzar estándares de calidad, eficiencia y efectividad en la gestión institucional.</t>
  </si>
  <si>
    <t>4,1,1, Gestionar las etapas para la res-estructuración organizacional  del hospital a traves de la participación de las diferentes areas de la entidad</t>
  </si>
  <si>
    <t>4.1.2.  Monitorear y evaluar la nueva estructura organizacional del Hospital San José, midiendo la adherencia  de todas las áreas con su correspondientes retroalimentación y planes de mejoramiento.</t>
  </si>
  <si>
    <t>4,2 Sistematizar los procesos institucionales por medio  de la adquisición una herramienta de software que permita un flujo de información oportuna</t>
  </si>
  <si>
    <t>4,2,1 Mejorar el flujo de la información entre los procesos institucionales por medio de la implementación de software</t>
  </si>
  <si>
    <t>4,1,1,1</t>
  </si>
  <si>
    <t>4,1,1,2</t>
  </si>
  <si>
    <t>4,1,1,3</t>
  </si>
  <si>
    <t>4,1,2,1</t>
  </si>
  <si>
    <t>4,1,2,2</t>
  </si>
  <si>
    <t>4,2,1,1</t>
  </si>
  <si>
    <t>OBJETIVO ESTRATEGICO 5</t>
  </si>
  <si>
    <t>Documentar y aprobar documentación del sistema integral del riesgo</t>
  </si>
  <si>
    <t>DEPARTAMENTO DEL GUAVIARE
EMPRESA SOCIAL DEL ESTADO HOSPITAL SAN JOSE DEL GUAVIARE
NIT. 832001966-2      CODIGO DE PRESTADOR 95  001 0 000101</t>
  </si>
  <si>
    <t>80% Cumplimiento de condiciones del proceso de atención al cliente asistencial</t>
  </si>
  <si>
    <t>80% Cumplimiento de las condiciones de direccionamiento</t>
  </si>
  <si>
    <t>80% Cumplimineto de las condiciones de gerencia</t>
  </si>
  <si>
    <t>80% Cumplimiento de las condiciones del talento humano</t>
  </si>
  <si>
    <t>80% de cumplimiento de condiciones del ambiente físico</t>
  </si>
  <si>
    <t>80% Cumplimiento de condiciones de Tecnologia</t>
  </si>
  <si>
    <t>80% Cumplimiento de condiciones de información</t>
  </si>
  <si>
    <t>80% Cumplimiento de condiciones de la calidad</t>
  </si>
  <si>
    <t>80% Cumplimiento de condiciones del estandar de infraestructura</t>
  </si>
  <si>
    <t>80% Cumplimiento de condiciones del estandar de dotación</t>
  </si>
  <si>
    <t>Cronograma de actividades actualizado</t>
  </si>
  <si>
    <t>Hojas de vida de los equipos actualizadas y con soportes de mantenimientos realizados</t>
  </si>
  <si>
    <t>No. De actividades programadas realizadas</t>
  </si>
  <si>
    <t>Cronograma de actividades
Evidencias y registro del mantenimiento</t>
  </si>
  <si>
    <t>Cronograma de actividades
Evidencias y registro de las calibraciones</t>
  </si>
  <si>
    <t>Hojas de vida</t>
  </si>
  <si>
    <t>No. De hojas de vida actualizadas</t>
  </si>
  <si>
    <t>Total de hojas de vida</t>
  </si>
  <si>
    <t>Total de cartera depurada</t>
  </si>
  <si>
    <t>Total de facturación recaudada de la genenrada en 2018</t>
  </si>
  <si>
    <t>Total recudado de la facturación a corte de 2018</t>
  </si>
  <si>
    <t>Recaudar el 50% de cartera a corte de 31-dic-2018</t>
  </si>
  <si>
    <t>5.1  Implementar un sistema integral de Gestión del Riesgo.</t>
  </si>
  <si>
    <t xml:space="preserve">5.1.1  Documentar e implmentar  un sistema de gestión del riesgo como parte integral del Sistema integrado de Gestión del Hospital San Jose del Guaviare ESE </t>
  </si>
  <si>
    <t>5,1,1,1</t>
  </si>
  <si>
    <t>5,1,1,2</t>
  </si>
  <si>
    <t>5,1,1,3</t>
  </si>
  <si>
    <t>5,1,1,4</t>
  </si>
  <si>
    <t>5,1,1,5</t>
  </si>
  <si>
    <t xml:space="preserve">Aprobar el 85% de los procesos </t>
  </si>
  <si>
    <t>Gestora de calidad</t>
  </si>
  <si>
    <t>1,1,1,9</t>
  </si>
  <si>
    <t>1,1,1,10</t>
  </si>
  <si>
    <t>Calidad</t>
  </si>
  <si>
    <t>2.1.3 Establecer los factores para el mejoramiento de la prestación de servicios así como la productividad de cada uno de ellos con el fin de realizar control a los centros de costos, adiconal al desarrollo de nuevos negocios asegurando la competitividad y sostenibilidad de la endidad</t>
  </si>
  <si>
    <t>Plan de comunicaciones de la entidad</t>
  </si>
  <si>
    <t>2,1,3,3</t>
  </si>
  <si>
    <t>25% de la ejecución de las etapas definidas para la implementación del plan</t>
  </si>
  <si>
    <t>Evidencias de cada etapa</t>
  </si>
  <si>
    <t>implementar el plan de comunicacines de la entidad (documentar, socializar, implementar, evaluar, presentación de resultados del plan)</t>
  </si>
  <si>
    <t>3.1.3 Estandarizar el proceso de planeación con relación a las etapas de formulación, seguimiento y aprobación de proyectos planteados para el Hospital de San Jose Del Guaviare</t>
  </si>
  <si>
    <t>Gestor de calidad</t>
  </si>
  <si>
    <t xml:space="preserve">informes fisicos presentados </t>
  </si>
  <si>
    <t>Técnico administrativo cartera</t>
  </si>
  <si>
    <t>PAMEC</t>
  </si>
  <si>
    <t>Resolución</t>
  </si>
  <si>
    <t>Técnico administrativo de almacén</t>
  </si>
  <si>
    <t>Auditora médica de calidad</t>
  </si>
  <si>
    <t>informes de oportunidad</t>
  </si>
  <si>
    <t>Coordinación de consulta externa</t>
  </si>
  <si>
    <t>Técnico administrativo  asignado al área de sistemas</t>
  </si>
  <si>
    <t>ENERO</t>
  </si>
  <si>
    <t>FEBRERO</t>
  </si>
  <si>
    <t>Informes entregados</t>
  </si>
  <si>
    <t>Ficha técnica de la página WEB</t>
  </si>
  <si>
    <t>GERENCIA: Garantizar espacios, recursos y mecanismos para desarrollar el direccionamiento estratégico y lograr mantenerlos en el día de los procesos organizacionales.</t>
  </si>
  <si>
    <t>AMBIENTE FISICO: Que los procesos institucionales, y en particular los de atención del paciente, cuenten con los recursos físicos, tecnológicos y de infraestructura y con las características técnicas que respondan a las necesidades. En especial que las condiciones del ambiente físico garanticen la protección en un ambiente humanizado a los usuarios y los colaboradores.</t>
  </si>
  <si>
    <t>TECNOLOGIA: Que los procesos institucionales, y en particular los de atención del paciente, cuenten con el respaldo de una gestión tecnológica, orientada a la eficiencia, la efectividad y la seguridad, en un marco de aplicación sensible a las necesidades de los usuarios y los colaboradores.</t>
  </si>
  <si>
    <t>INFORMACIÓN: es la gestión sobre los requerimientos de información de la organización relacionados con los procesos de la atención y necesidades de los clientes, la planeación, direccionamiento y mejoramiento de la organización, la gestión de recursos y la productividad.</t>
  </si>
  <si>
    <t xml:space="preserve">PROCESO DE ATENCIÓN AL CLIENTE ASISTENCIAL: Garantizar que se ofrezcan servicios de calidad en servicios de salud dentro de un ambiente de trabajo seguro con continuidad, oportunidad, pertinencia, accesibilidad y seguridad. </t>
  </si>
  <si>
    <t>DIRECCIONAMIENTO: Estar en permanente capacidad de desarrollar, implementar, y desplegar una serie de competencias organizacionales que orienten a la institución hacia la calidad contribuyendo hacia los diferentes niveles de decisión..</t>
  </si>
  <si>
    <t>DEL TALENTO HUMANO: Gestión del recurso humano desde su planeación hasta su proceso de mejoramiento contínuo.</t>
  </si>
  <si>
    <t>MEJORAMIENTO DE LA CALIDAD:mantener los resultados del mejoramiento de la calidad, la transformación cultural, asegurándolos en el tiempo, teniendo en cuenta procesos que lleven al aprendizaje organizacional y la internalización de los conocimientos, estrategias y buenas prácticas desarrolladas.</t>
  </si>
  <si>
    <t>Quimica Farmacéutica</t>
  </si>
  <si>
    <t>identificar la demanda prestada al 80% de los servicios del hospital</t>
  </si>
  <si>
    <t>Subgerencias administrativa y financiera</t>
  </si>
  <si>
    <t>Gestión deL 80% de la ejecución del Plan de Desarrollo Institucional</t>
  </si>
  <si>
    <t xml:space="preserve">Garantizar la ponderación de cumplimiento de metas y de competencias del personal vinculado al hospital por tipo de contrato OPS, </t>
  </si>
  <si>
    <t>GESTION DE SERVICIOS DE SALUD</t>
  </si>
  <si>
    <t>2,1,2,7 Disminuir las devoluciones en la facturación de cuentas médicas</t>
  </si>
  <si>
    <t>2,1,1,7</t>
  </si>
  <si>
    <t xml:space="preserve">Disminuir  un 40% la devolución en la facturación de cuentas médicas </t>
  </si>
  <si>
    <t>Valor de glosas por devoluciones</t>
  </si>
  <si>
    <t>Valor total de la glosa</t>
  </si>
  <si>
    <t>Informe de auditoria de cuentas médicas</t>
  </si>
  <si>
    <t>Médico de auditoria de cuentas médicas</t>
  </si>
  <si>
    <t>Profesional area de facturación</t>
  </si>
  <si>
    <t>Profesional universitario Calidad</t>
  </si>
  <si>
    <t>Número de historias clínicas que hacen parte de la muestra representativa con aplicación estricta de la guía de manejo adoptada por la ESE para el diagnóstico de la primera causa de egreso hospitalario o de morbilidad atendida en la vigencia</t>
  </si>
  <si>
    <t>Total de historias clínicas auditadas de la muestra representativa de pacientes con el diagnóstico de la primera causa de egreso hospitalario o de morbilidad atendida en la vigencia</t>
  </si>
  <si>
    <t>Subgerente de servicios de salud</t>
  </si>
  <si>
    <t>1,6,1,20</t>
  </si>
  <si>
    <t>Evaluar la aplicación de la guía de manejo especifica de Hemorragias III trimestre de gestación, trastorno hipertensivos en  gestantes y primera causa egreso hospitalario de morbilidad atendida</t>
  </si>
  <si>
    <t>1.3.1.  Brindar una atención biopsicosocial de calidad que permita dar una orientación de acuerdo a las necesidades y/o expectativas del usuario divulgando sus derechos y deberes en salud</t>
  </si>
  <si>
    <t xml:space="preserve"> Orientar y sensibilizar a los pacientes a traves de las interconsultas de acuerdo a la politica publica vigente</t>
  </si>
  <si>
    <t>Total de condiciones especificadas (priorizadas)</t>
  </si>
  <si>
    <t>Cantidad de condiciones cumplidas de las priorizadas</t>
  </si>
  <si>
    <t>03/0872018</t>
  </si>
  <si>
    <t>Informe mensual de cartera y facturación</t>
  </si>
  <si>
    <t>Seguimiento a las politicas y manuales de la información</t>
  </si>
  <si>
    <t>Ejecutar el 80% de las etapas establecidas para la implementación de politicas y manuales de la información</t>
  </si>
  <si>
    <t>Numero de etapas ejecutadas</t>
  </si>
  <si>
    <t>Numero de etapas establecidas</t>
  </si>
  <si>
    <t>Seguimiento a la Socialización del 90% de los procesos documentados y aprobados</t>
  </si>
  <si>
    <t>Seguimiento a la implimentación del 85% de los documentos del sistema de acuerdo a : Pretest, aplicación del documento, post-test(según sea el caso) socialización</t>
  </si>
  <si>
    <t>Informe mensual de auditoria concurrente</t>
  </si>
  <si>
    <t>Balance</t>
  </si>
  <si>
    <t>Pasivos 2193</t>
  </si>
  <si>
    <t>Evaluar la oportunidad en la realización de Apendicectomía.</t>
  </si>
  <si>
    <t>informe de autoevaluación
REPS
Autoevaluación del REPS</t>
  </si>
  <si>
    <t>Acta de seguimiento o certificacion de seguimiento</t>
  </si>
  <si>
    <t>Informe cartera</t>
  </si>
  <si>
    <t>REPORTE SIHO</t>
  </si>
  <si>
    <t>Tablero de control documental</t>
  </si>
  <si>
    <t xml:space="preserve"> 85% de los documentos socializados para el programa de hemovigilancia se encuentran implementados</t>
  </si>
  <si>
    <t xml:space="preserve"> 85% de los documentos socializados para el programa de reactivo-vigilancia se encuentran implementados</t>
  </si>
  <si>
    <t>Reporte de envio de informe</t>
  </si>
  <si>
    <t>Control de tablero documental</t>
  </si>
  <si>
    <t>Total de procesos a implementar</t>
  </si>
  <si>
    <t>SIN EVIDENCIA</t>
  </si>
  <si>
    <t>Plan de mejoramiento</t>
  </si>
  <si>
    <t>Matriz documental seguridad del paciente</t>
  </si>
  <si>
    <t>Plan de mejora seguridad del paciente</t>
  </si>
  <si>
    <t># de requisitos evaluados para el proceso de habilitación</t>
  </si>
  <si>
    <t>Tablero de indicadores</t>
  </si>
  <si>
    <t>Constancia de habilitación</t>
  </si>
  <si>
    <t>1ER Informe</t>
  </si>
  <si>
    <t>2do informe</t>
  </si>
  <si>
    <t xml:space="preserve">Anual </t>
  </si>
  <si>
    <t>Informe de seguimiento a centro de costos</t>
  </si>
  <si>
    <t>Responsable entrega de datos: Médico de auditoria de cuentas médicas
Responsable resultado del indicador: Facturación</t>
  </si>
  <si>
    <t>Guia de atención de hipertención inducida por el embarazo del primer trimestra 2018</t>
  </si>
  <si>
    <t>Oportunidad IAM</t>
  </si>
  <si>
    <t>Matriz de registro de personal contratado</t>
  </si>
  <si>
    <t>13/09/2018</t>
  </si>
  <si>
    <t>06/06/2018</t>
  </si>
  <si>
    <t xml:space="preserve">Formato plan de mejoramiento </t>
  </si>
  <si>
    <t>Evidencias estandar asistencial</t>
  </si>
  <si>
    <t xml:space="preserve"> plan de mejoramiento de los estándares 76 y 77</t>
  </si>
  <si>
    <t>Se adjunta plan de mejoramiento de los estándares 96 y 98</t>
  </si>
  <si>
    <t>Manual de tecnovigilancia  Cronograma de mantenimiento preventivo y correctivo de los equipos biomedicos</t>
  </si>
  <si>
    <t>Evidencias estandar Información</t>
  </si>
  <si>
    <t>Certificaciones</t>
  </si>
  <si>
    <t>Profesional universitario calidad</t>
  </si>
  <si>
    <t>Realizar seguimiento a la implementación, evaluación y mejora del manual de docente de servicio por medio de las 5 etapas definidas (Elaboración del documento, Aprobación del documento, Aplicación, Socialización,  Mejora)</t>
  </si>
  <si>
    <t>MATRIZ DE CONTROL CLINICO</t>
  </si>
  <si>
    <t>INFORME APENDICECTOMIA</t>
  </si>
  <si>
    <t>REGISTRO DE INTERCONSULTAS</t>
  </si>
  <si>
    <t>Listado de asistencias</t>
  </si>
  <si>
    <t>CORREO INFORMATIVO</t>
  </si>
  <si>
    <t>TABLERO DOCUMENTAL</t>
  </si>
  <si>
    <t>RESULTADOS EVALUACION DEL PERSONAL</t>
  </si>
  <si>
    <t>CERTIFICACION</t>
  </si>
  <si>
    <t>Valor Total productos registrados en el inventario</t>
  </si>
  <si>
    <t>valor de productos actualizados</t>
  </si>
  <si>
    <t>Informe de inventarios</t>
  </si>
  <si>
    <t>total de grupos de productos actualizados</t>
  </si>
  <si>
    <t>Total grupos de productos registrados en el inventario</t>
  </si>
  <si>
    <t>INFORME EVENTOS REPORTADOS 2018</t>
  </si>
  <si>
    <t xml:space="preserve">Estados financieros presentados con sus respectivas revelaciones </t>
  </si>
  <si>
    <t>No aplica por que según resolucion 1755 de 2017</t>
  </si>
  <si>
    <t>Oficios mediante el cual se radico a la secretaria de salud del Guaviare el 1er y 2do informe del 2193</t>
  </si>
  <si>
    <t xml:space="preserve">Auditorias  de Control Interno de Gestión y el area de Calidad. </t>
  </si>
  <si>
    <t>Programa de auditoras</t>
  </si>
  <si>
    <t xml:space="preserve"> Hacer seguimiento a los requisitos legales cumplidos en cuanto a la capacidad tecnico administrativo enfocados en la habilitación del Hospital de San Jose del Guaviare.</t>
  </si>
  <si>
    <t>GERENCIA RESPONSABLE</t>
  </si>
  <si>
    <t>Convenciones periodicidad</t>
  </si>
  <si>
    <t>Implementar estrategia de capacitaciones por medio del cumplimiento de las siguientes etapas (documentar, socializar, implementar, evaluar, presentación de resultados de la estrategia)</t>
  </si>
  <si>
    <t>Verificar el cumplimiento de requisitos para la vinculación del personal de la ESE</t>
  </si>
  <si>
    <t>1,4,1,6</t>
  </si>
  <si>
    <t>% CUMPLIMIENTO</t>
  </si>
  <si>
    <t>OBSERVACIONES</t>
  </si>
  <si>
    <t>La medición del indicador cumple con la medida solicitada, sin embargo la evidencia no cumple las condiciones solicitadas (informe de comité de historias clinicas referenciando acto administrativo y aplicación de formula del indicador)</t>
  </si>
  <si>
    <t>informe del comité de historias clintcas de la entidad que contenga como minimo:
 - Referencia al acto administrativo de adopción de la guía y aplicación de la formual del indicador 4</t>
  </si>
  <si>
    <t>Ficha técnica de la página WEB del SIHO del ministerio y la protección social (2)</t>
  </si>
  <si>
    <t>De acuerdo a información registrada el tiempo promedio para la asignación de cita es de 21.6 días calendario</t>
  </si>
  <si>
    <t>De acuerdo a información registrada el tiempo promedio para la asignación de cita es de 9.8 días calendario</t>
  </si>
  <si>
    <t>Ficha tecnica de la pagina WEB del SIHO del ministerio de la salud y la protección social</t>
  </si>
  <si>
    <t>Tiempo promedio de espera para la asignación de cita de  medicina interna
&lt;=15</t>
  </si>
  <si>
    <t>Tiempo promedio de espera para la asignación de cita de  consulta de pediatría.
&lt;= 5</t>
  </si>
  <si>
    <t>Tiempo promedio de espera para la asignación de cita de  gineco-obstétrica
&lt;=8</t>
  </si>
  <si>
    <t xml:space="preserve"> Se evidencia auditoria realizada a todas historicas clicas presentadas, sin el cumplimiento de los criterios evaluados para cada una.</t>
  </si>
  <si>
    <t>1,6,1,12 *</t>
  </si>
  <si>
    <t>1,6,1,16*</t>
  </si>
  <si>
    <t>1,6,1,18*</t>
  </si>
  <si>
    <t>1,6,1,20*</t>
  </si>
  <si>
    <t>1,6,1,19*</t>
  </si>
  <si>
    <t>Nota: * Indicadores de obligatoriedad Resolución 408 de 2018</t>
  </si>
  <si>
    <t>Se evidencia la suscripción del plan de mejoramiento sin avance</t>
  </si>
  <si>
    <t>Sin avance</t>
  </si>
  <si>
    <t>1,6,1,10*</t>
  </si>
  <si>
    <t>Evaluación de la implementación del manejo de los flujos de la información</t>
  </si>
  <si>
    <t>La formulación general del indicador no es clara</t>
  </si>
  <si>
    <t>Se evidencia que de 12 criterios priorizados entre los estandares seleccionados solo se da cumplimiento a 4</t>
  </si>
  <si>
    <t xml:space="preserve">Se evidencia suscripción plan de mejoramiento con PAMEC, y las evidencias son: metodología para la formulación del Plan operativo y la formulación de estrategias para la comunicación del direccionamiento estratégico </t>
  </si>
  <si>
    <t>Se evidencia la construcción de Matriz de indicadores de cada uno de los estandares, sin evidenciar el avance o cumplimiento por parte del área de Calidad.</t>
  </si>
  <si>
    <t>1,6,1,7*</t>
  </si>
  <si>
    <t>No se cuenta con registro de medición y evidencia</t>
  </si>
  <si>
    <t>Este resultado se observa y se manteniene teniendo la producción documental a la fecha, mas no sobre la totalidad de documentación proyectada para la estandarización de los procesos, teniendo en cuenta el proceso de evaluación en el que se encuentran los procesos en esta anualidad</t>
  </si>
  <si>
    <t>Indicador sin registro de avance y evidencia</t>
  </si>
  <si>
    <t>El indicador requiere un cumplimiento minimo del 80%</t>
  </si>
  <si>
    <t>Se evalua anualmente</t>
  </si>
  <si>
    <t xml:space="preserve">Se registran mediciones sin evidencia </t>
  </si>
  <si>
    <t>No se evidencian los documentos requiridos</t>
  </si>
  <si>
    <t>En proceso de evaluación</t>
  </si>
  <si>
    <t>Informes del responsable de planeación de la ESE o quien haga sus veces soportado en las actas de sesión de la junta directiva que como mínimo contenga:
Fecha de informes presentados a la junta directiva
Periodo de los RIPs utilizados para el analisis
Relación de actas de la junta directiva en que se presento el informe</t>
  </si>
  <si>
    <t>Se evidencia cumplimiento en lo requerido para la medición del indicador, sin embargo la evidencia adjunta no cumple con lo solicitado (acts de junta)</t>
  </si>
  <si>
    <t>Se debe resaltar que en el primer trimestre se evidencia un cumplimiento del 65% con relación a la atención de solicitudes presentadas por el área asistencial</t>
  </si>
  <si>
    <t>Se registra evidencia de planeación de actividades y asginación de presupuesto mas no su ejecución; así las cosas y en el momento de esta medición se recomienda re-plantear el indicador enfocado hacia el resultado del impacto en el personal de la entidad</t>
  </si>
  <si>
    <t>En el segundo trimestre la medición es inferior a lo requerido por le indicador y no se adjunta evidencia de cumplimiento</t>
  </si>
  <si>
    <t>Se evidencia que de 16 criterios priorizados entre los estandares seleccionados solo se da cumplimiento a 4, no se adjunta evidencia de acuerdo a lo requerido</t>
  </si>
  <si>
    <t>Se evidencia que de 26 criterios priorizados entre los estandares seleccionados solo se da cumplimiento a 6, no se adjunta evidencia de acuerdo a lo requerido</t>
  </si>
  <si>
    <t>Criterios de cumplimiento</t>
  </si>
  <si>
    <t>No cumple</t>
  </si>
  <si>
    <t>Cumple</t>
  </si>
  <si>
    <t>Se evidencia que de 13 criterios priorizados entre los estandares seleccionados solo se da cumplimiento a 2, no se adjunta evidencia de acuerdo a lo requerido</t>
  </si>
  <si>
    <t>Se cumplen con 4 auditorias de 14, y no se adjunta evidencia de acuerdo a lo requerido</t>
  </si>
  <si>
    <t>CRITERIO DE CUMPLIMIENTO</t>
  </si>
  <si>
    <t>Solo se anexa el informe de una auditoria</t>
  </si>
  <si>
    <t>1,6,1,15*</t>
  </si>
  <si>
    <t>1,6,1,4*</t>
  </si>
  <si>
    <t>1,6,1,5*</t>
  </si>
  <si>
    <t>La medición no cumple con lo solicitado por el indicador, teniendo en cuenta que el patrimonio debe estar en un 50% por encima del capital</t>
  </si>
  <si>
    <t>No alcanza la medición mínima requerida para el cumplimiento del estandar (80%)</t>
  </si>
  <si>
    <t>el indicador evidencia cumplimienot en la medición solicitada, más no en la ejecución de actividades solicitadas</t>
  </si>
  <si>
    <t>Sin avance de acuerdo a las evidencias aportadas, teniendo en cuenta que no se adjuntan planes de mejoramiento solicitados a PAMEC</t>
  </si>
  <si>
    <t>Cumple parcialmente teniendo en cuenta que se adjuntan estados financieros sin revelaciones</t>
  </si>
  <si>
    <t>1,6,1,11*</t>
  </si>
  <si>
    <t xml:space="preserve">No se evalua teniendo en cuanta que la Entidad no registra registra, evidenciado por medio de la resolución 1755 </t>
  </si>
  <si>
    <t>Ficha técnica de la página WEB del SIHO del ministerio y la protección social</t>
  </si>
  <si>
    <t>Evolución del Gasto por Unidad de Valor Relativo producida
&lt;= 0.90</t>
  </si>
  <si>
    <t>30/07/2018</t>
  </si>
  <si>
    <t>Se evidencia que de 43 criterios priorizados entre los estandares seleccionados solo se da cumplimiento a 17, no se aportan evidencias para la medición</t>
  </si>
  <si>
    <t>La medición es inferior a lo solicitado por el indicador  (80%)</t>
  </si>
  <si>
    <t>La medición cumple con lo solicitado por el indicador superando el 80%</t>
  </si>
  <si>
    <t>&gt;=0.8 Evaluación de aplicación de guía de manejo de la primera causa de egreso hospitalario o de morbilidad atendida</t>
  </si>
  <si>
    <t>informe del comité de historias clínicas de la ESE, como mínimo que contenga referencia acto administrativo de adopción de la guía , definición y cuantificación de la muestra utilizada y aplicación de la fórmula del indicador (4).</t>
  </si>
  <si>
    <t>1,6,1,13*</t>
  </si>
  <si>
    <t>Se evidencia que de 36 criterios priorizados entre los estandares seleccionados solo se da cumplimiento a 14, las evidencias aportadas no cumplen con lo requerido en el indicador</t>
  </si>
  <si>
    <t>1,6,1,14*</t>
  </si>
  <si>
    <t>Oportunidad en la realización de Apendicetomía
&gt;= 0.90</t>
  </si>
  <si>
    <t>La medición registrada no cumple con lo requerido en el indicador &gt;= 90, las evidadencias aportadas no cumplen con los datos requeridos en el indicador (fehca y hora del diagnóstico y de intervención)</t>
  </si>
  <si>
    <t>1,6,1,17*</t>
  </si>
  <si>
    <t>1,6,1,6*</t>
  </si>
  <si>
    <t>1,6,1,9*</t>
  </si>
  <si>
    <t>Ficha técnica de la página WEB del ministerio de salud y protección social</t>
  </si>
  <si>
    <t>Sin avance, no se tienen en cuenta la evidencia aportada debido a que no cumple con los requerimientos establecidos</t>
  </si>
  <si>
    <t>La medición no es estable teniendo en cuenta que no se cuenta con el dato de la cantidad total del personal a evaluar</t>
  </si>
  <si>
    <t>La medición no cumple con lo requerido por el indicador (80%)</t>
  </si>
  <si>
    <t>Se cumple con lo requerido en el indicador</t>
  </si>
  <si>
    <t>Profesional de facturación</t>
  </si>
  <si>
    <t>La medición no cumple con lo requerido por el indicador (68%)</t>
  </si>
  <si>
    <t>Se cumple con lo requerido en el indicador para la última medición</t>
  </si>
  <si>
    <t>La medición no cumple con lo requerido por el indicador (50%) para la acumulación del periodo evaluado</t>
  </si>
  <si>
    <t>Sin avance teniendo en cuenta que la evidencia aportada no muestra lo solicitado en el indicador</t>
  </si>
  <si>
    <t>Sin evidencia</t>
  </si>
  <si>
    <t>GERENCIA</t>
  </si>
  <si>
    <t>DEPARTAMENTO DEL GUAVIARE
EMPRESA SOCIAL DEL ESTADO HOSPITAL SAN JOSE DEL GUAVIARE
NIT. 832001966-2      CODIGO DE PRESTADOR 95  001 0 000101
EL HOSPITAL SOMOS TODOS
MATRIZ EVALUADORA</t>
  </si>
  <si>
    <t>FINANCIERA Y ADMINISTRATIVA</t>
  </si>
  <si>
    <t>CLINICA Y/O ASISTENCIAL</t>
  </si>
  <si>
    <t>AREA DE GESTIÓN</t>
  </si>
  <si>
    <t>DIRECCIÓN Y GERENCIA</t>
  </si>
  <si>
    <t>PROMEDIO DE CUMPLIMIENTO DEL OBJETIVO ESTRATEGICO</t>
  </si>
  <si>
    <t>CARGO RESPONSABLE DE RESULTADO</t>
  </si>
  <si>
    <t>ID. INDICADOR</t>
  </si>
  <si>
    <t>TOTAL INDICADORES POR AREA DE GESTION</t>
  </si>
  <si>
    <t>INDICADORES CON CUMPLIMIENTO</t>
  </si>
  <si>
    <t>% DE CUMPLIMIENTO POR AREA DE GESTIÓN</t>
  </si>
  <si>
    <t xml:space="preserve">TOTAL CUMPLIMIENTO DEL PLAN DE ACUERDO A MEDICIONES: </t>
  </si>
  <si>
    <t>El indicador en su ultima medición no cumple con la medición y evidencias solicitadas, el porcentaje calculado es sobre el promedio del cumplimiento acumulado de la realización de mantenimientos preventivos realizados</t>
  </si>
  <si>
    <t>Se cumple lo solicitado en el indicador</t>
  </si>
  <si>
    <t>el indicador evidencia cumplimiento en la medición solicitada, más no en la ejecución de actividades solicitadas</t>
  </si>
  <si>
    <t>No se registran eventos adversos en la última medición</t>
  </si>
  <si>
    <t>EVALUACION 1er SEMESTRE</t>
  </si>
  <si>
    <t>EVALUACION SEPT</t>
  </si>
  <si>
    <t>% DE CUMPLIMIENTO</t>
  </si>
  <si>
    <t>En plan de mejoramiento</t>
  </si>
  <si>
    <t>Observaciones</t>
  </si>
  <si>
    <t>informe del comité de historias clinicas de la entidad que contenga como minimo:
 - Referencia al acto administrativo de adopción de la guía y definición y cuantificación de la muestra utilizada y aplicación de la formula del indicador</t>
  </si>
  <si>
    <t>En plan de mejoramiento de acuerdo a la medida obtenida</t>
  </si>
  <si>
    <t>05/10/2018</t>
  </si>
  <si>
    <t>Se hace entrega de plan de mejoramiento actualizado y ejecutado</t>
  </si>
  <si>
    <t>Documentación soporte de la estrategia</t>
  </si>
  <si>
    <t>Se realiza aclaración del cumplimiento de la etapas y corrección por parte de planeación de la entrega de evidencias del indicador, teniendo en cuenta que se encuentra coo faltante el cumplimiento de las 2 ultimas etapas (evaluación y entrega resultados)</t>
  </si>
  <si>
    <t>Se anexa documento análisis de medición</t>
  </si>
  <si>
    <t>Certificación suscrita por el revisor fiscal, en caso de no contar con Revisor Fiscal suscrita por el contador, que como minimo contenga el valor de las variables incluidas en la formula del indicador y el calculo del indicador</t>
  </si>
  <si>
    <t>Este resultado corresponde a la medición del mes de septiembre, sin tener encuenta la actividad de estandarización de procesos que se esta realizando por parte de la entidad para lo cual se esta adelantando un plan de mejoramiento</t>
  </si>
  <si>
    <t>CRONOGRAMA MIPG</t>
  </si>
  <si>
    <t>Se presenta avance con relación a la primera evalución y se establece plan de mejoramiento para avance en la medición presentada</t>
  </si>
  <si>
    <t>Tablero de control documental (valoración de estandarización de los procesos)</t>
  </si>
  <si>
    <t>1,6,1,8*</t>
  </si>
  <si>
    <t>3er informe</t>
  </si>
  <si>
    <t>La medición de este indicador no genera plan de mejoramiento único ya que depende del desarrollo de los planes de mejoramiento establecidos para cada indicador en estado de no cumplimiento</t>
  </si>
  <si>
    <t>Informe del responsable de planeación de la ESE o quien haga sus veces soportado con las Actas de sesión e la junta directiva, que como mínimo contenga fecha de informes presentados a la junta directiva, período de los RIPS utilizados para el análisis y relación de actas de Junta directiva en las que se presento el informe</t>
  </si>
  <si>
    <t>CERTIFICACIÓN TH
LC ALEATORIAS</t>
  </si>
  <si>
    <t>Se adjunta certificación de cumplimiento por parte de profesional de Talento humano y evidencia de listas de chequeo aleatorias</t>
  </si>
  <si>
    <t>Se realiza aclaración del cumplimiento de la etapas y corrección por parte de planeación de la entrega de evidencias del indicador, teniendo en cuenta que se encuentra como faltante el cumplimiento de las 2 ultimas etapas (evaluación y entrega resultados)</t>
  </si>
  <si>
    <t>No se registra novedad en el indicador</t>
  </si>
  <si>
    <t>1,6,1,2*</t>
  </si>
  <si>
    <t>Superintendencia nacional de salud</t>
  </si>
  <si>
    <t>La documentación de este proceso debe ser actualizada y revisada de acuerdo a los hallazgos de visita de habilitación de servicios realizada en el mes de octubre</t>
  </si>
  <si>
    <t>Informe del comité de historias clinicas de la ESE que como mínimo contenga referencia el acta administrativo de adopción de la guía, definición y cuantificación de la muestra utilizada y aplicación de la formula del indicador 4</t>
  </si>
  <si>
    <t>Informe de subgerencia cientifica de la ESE o quióen haga sus veces que como mínimo contenga: base de datos de los pacientes a quienes se les realizo apendicectomia que contenga identificación del paciente, fecha y hora de la confirmación del diagnóstico de apendicitis y fecha y hora de la intervención quirúrgica, aplicación de la fórmula del indicador</t>
  </si>
  <si>
    <t>Informe de referente o equipo institucional para la gestión de la seguridad del paciente (3) que como mínimo contenga análisis de cada uno de los casos de muerte intrahospitalaria mayor de 48 horas y aplicación de la formula del indicador</t>
  </si>
  <si>
    <t>Certificación suscrita por el revisor fiscal, en caso de no contar con revisor fiscal, suscrita por el contador y el responsable de control interno de la ESE la certificación como mínimo contendrá:
1. Valor total de la adquisición de medicamentos y material médico quirúrgico en la vigencia evaluada discriminada por cada uno de los mecanismos de compra
2. Valor total de adquisiciones de medicamentos y material médico quirurgico en la vigencia evaluada por otros mecanismos de  compra
3. Valor total de adquisiciones de la ESE por medicamentos y material médico quirurgico en la vigencia evaluada
4. Apliación de la formula del indicador</t>
  </si>
  <si>
    <t>MENSUAL</t>
  </si>
  <si>
    <t>BIMENSUAL</t>
  </si>
  <si>
    <t>TRIMESTRAL</t>
  </si>
  <si>
    <t>SEMESTRAL</t>
  </si>
  <si>
    <t>ANUAL</t>
  </si>
  <si>
    <t>1,4,1,7</t>
  </si>
  <si>
    <t>Seguimiento a las competencias del personal OPS</t>
  </si>
  <si>
    <t>1,4,1,8</t>
  </si>
  <si>
    <t>1,4,1,9</t>
  </si>
  <si>
    <t>1,4,1,10</t>
  </si>
  <si>
    <t>1,6,1,1*</t>
  </si>
  <si>
    <t>1,6,1,3*</t>
  </si>
  <si>
    <t>Total de mantenimientos correctivos en el periodo</t>
  </si>
  <si>
    <t>Ultima medición de acuerdo a periodicidad establecida para el indicador</t>
  </si>
  <si>
    <t>Informe de resultados de Benchmarking</t>
  </si>
  <si>
    <t>Relación del númro de acciones de mejora ejecutadas derivadas de las auditorias realizadas</t>
  </si>
  <si>
    <t>Número de acciones de mejoramiento programadas para la vigencia derivadas de los planes de mejora del componente de auditoria registrados en el PAMEC</t>
  </si>
  <si>
    <t>Número de metas del Plan Operativo Anual cumplidas en la vigencia objeto de la evaluación</t>
  </si>
  <si>
    <t>No. de metas el Plan Operativo Anual programadas en la vigencia objeto de evaluacion</t>
  </si>
  <si>
    <t>Informe del responable de planeación de la ESE. De lo contratio informe de control interno de  la entidad. El informe como mínimo debe contener, el listado de las metas del Plan Operativo Anual del plan de desarrollo aprobado programadas en la vigencia objeto de evaluación, indicando el estado de cumplimiento de cda una de ellas (SI/NO) y el cálculo del indicador</t>
  </si>
  <si>
    <t>Correo de notificación de periodicidad del indicador</t>
  </si>
  <si>
    <t xml:space="preserve">Se cuenta con el cumplimiento de la presentacion de informes, sin embargo no es posible adjuntar acta de junta teniendo en cuenta </t>
  </si>
  <si>
    <t>INFORME</t>
  </si>
  <si>
    <t>Se adjunta medición del indicador actualizado</t>
  </si>
  <si>
    <t>Evidencia de medición en proceso de recolección, por norma se tiene plazo hasta el 30 de octubre</t>
  </si>
  <si>
    <t>Informe del referente o equipo institucional para la gestión de seguridad del paciente (3) que como mínimo contenga: aplicación de la formula del inicador</t>
  </si>
  <si>
    <t>99.19%</t>
  </si>
  <si>
    <t>2.1.3.1</t>
  </si>
  <si>
    <t>Tablero documental</t>
  </si>
  <si>
    <t xml:space="preserve"> 85% de los documentos socializados para el programa de farmaco -vigilancia se encuentran socializados</t>
  </si>
  <si>
    <t>90% del programa de farmaco-vigilancia socializado de acuerdo a cronograma de capacitación</t>
  </si>
  <si>
    <t>TOTAL INDICADORES POR AREA DE GESTION PARA EL PERIODO</t>
  </si>
  <si>
    <t>INDICADORES CON CUMPLIMIENTO PARA EL PERIODO</t>
  </si>
  <si>
    <t>% DE CUMPLIMIENTO POR AREA DE GESTIÓN PARA EL PERIODO</t>
  </si>
  <si>
    <t>EVALUACION OCT</t>
  </si>
  <si>
    <t>Ya entregado colocar medició</t>
  </si>
  <si>
    <t>PLAN DE MEJORAMIENTO
ACTAS DE COMITÉ DE HISTORIAS CLINICAS</t>
  </si>
  <si>
    <t>Falta enviar escaner de documentos</t>
  </si>
  <si>
    <t>ACTA DE COMITÉ DE HISTORIAS CLINICAS</t>
  </si>
  <si>
    <t>05/10/208</t>
  </si>
  <si>
    <t>Teniendo en cuenta que no se reportaron casos, se adjunta acta de comité de historia clinicas</t>
  </si>
  <si>
    <t>Se adjunta acta de comité de historias clinicas</t>
  </si>
  <si>
    <t>plan de mejoramiento cerrado</t>
  </si>
  <si>
    <t>Plan de mejoramiento cerrado</t>
  </si>
  <si>
    <t>Indicador en seguimiento y observación</t>
  </si>
  <si>
    <t>MATRIZ DE CONTROL ACREDITACIÓN</t>
  </si>
  <si>
    <t>Estandar en seguimiento y valoración</t>
  </si>
  <si>
    <t>Se anexa informe actualizado a la ultima medición</t>
  </si>
  <si>
    <t>Se anexa acta de auditoria que contiene planes de mejoramiento</t>
  </si>
  <si>
    <t>Correo aclaratorio de la medición prensentada</t>
  </si>
  <si>
    <t>ESTRATEGICO 1</t>
  </si>
  <si>
    <t>ESTRATEGICO 2</t>
  </si>
  <si>
    <t>ESTRATEGICO 3</t>
  </si>
  <si>
    <t>INDICADORES MEDIDOS</t>
  </si>
  <si>
    <t>INDICADORES QUE CUMPLIERON</t>
  </si>
  <si>
    <t>%CUMPLIMIENTO TOTAL</t>
  </si>
  <si>
    <t>A JUNIO</t>
  </si>
  <si>
    <t>MEDICIONES SEPT</t>
  </si>
  <si>
    <t>MEDICIONES OCT</t>
  </si>
  <si>
    <t>Cumplimiento</t>
  </si>
  <si>
    <t>Q INDICADORES A MEDIR</t>
  </si>
  <si>
    <t>Q INDICADORES MEDIDOS</t>
  </si>
  <si>
    <t>OBJETIVOS Y PERIODICIDAD</t>
  </si>
  <si>
    <t>INDICADORES CON PLAN DE MEJORAMIENTO</t>
  </si>
  <si>
    <t>CON AVANCE EN PLAN DE MEJORAMIENTO</t>
  </si>
  <si>
    <t>De estos indicadores presenta avance el indicador 1,5,1,6, del  proceso de estadistica, con plan de mejoramiento y avance en las actividades formuladas
Para los inidcadores 1,1,2,7,   1,1,2,9   1,1,2,12, pertenecen a mediciones bajo la responsabilidad de Ing. Biomedico, las cuales no evidencian medicción así como tampoco plan de mejoramiento</t>
  </si>
  <si>
    <t>El indicador 1,6,1,1* es un indicador nominal bajo la responsabilidad del área de planeación, el cual se encuentra en plan de mejoramiento y seguimiento.
1,1,2,10 indicador a cargo de Ing. Biomedico no cienta con plan de mejoramiento yseguimiento</t>
  </si>
  <si>
    <t>6 indicadores de las mediciones de junio a julio subieron la medición pasando a un estado de cumplimiento con relación al primer semestre, por lo tanto no se encuentran en plan de mejoramiento</t>
  </si>
  <si>
    <t>No se registrann mediciones</t>
  </si>
  <si>
    <t>Para las mediciones de Sept se realizaron seguimiento a 5 indicadores con el objetivo de evaluar su mejora y seguimiento con relación al primer semestre, de los cuales 1 indicador cambioo a estado de cumplimiento y el No. 1,1,1,1 registro meidicón aunque aun no esta en estado de cumplimiento
Se realizo seguimiento a planes de mejoramiento evidenciando que por parte de Ing. BIomedico no se ha presentado información solicitada</t>
  </si>
  <si>
    <t>Plan de comunicaciones</t>
  </si>
  <si>
    <t>Los indicadores que no presentan avance y tampoco registro de datos estan acargo de coordinación de farmacia e Ing. Biomédico
4 indicadores cambiaron de estado de cumplimiento estos a cargo de auditoria concurrente y cartera
Los indicadores que tienen planes de mejoramiento se estan ejecutando y cuentan con seguimiento</t>
  </si>
  <si>
    <t xml:space="preserve">Informe de seguimiento </t>
  </si>
  <si>
    <t>Informe de seguimiento</t>
  </si>
  <si>
    <t>EVALUACION DIC</t>
  </si>
  <si>
    <t xml:space="preserve">Información entregada por calidad </t>
  </si>
  <si>
    <t>Indicador para medición en 2019</t>
  </si>
  <si>
    <t>indicador para medición en 2019</t>
  </si>
  <si>
    <t>Total de etapas definidas (4)</t>
  </si>
  <si>
    <t>Registro de mantenimiento 
Seguimiento</t>
  </si>
  <si>
    <t>EVALUACIÓN 2do SEMESTRE</t>
  </si>
  <si>
    <t>Matriz de control documental</t>
  </si>
  <si>
    <t>AUTODIAGNOSTICOS MIPG</t>
  </si>
  <si>
    <t>La medición del indicador esta establecida para 100%, teniendo en cuenta que se debia elaborar 12 planes de acción</t>
  </si>
  <si>
    <t>MATRIZ DE CONTROL DOCUMENTAL</t>
  </si>
  <si>
    <t>Informe de actividades</t>
  </si>
  <si>
    <t>La cantidad de calibracionres realizadas no alcanzan la medición requerida</t>
  </si>
  <si>
    <t>Reporte de actualizaciones de hojas de vida</t>
  </si>
  <si>
    <t>Para la medición del mes de diciembre se tomo el consolidado del total de mantenimientos anuales proyectados Vs. Los realizados</t>
  </si>
  <si>
    <t>Para la medición del mes de diciembre se tomo el consolidado del total de hojas de vida actualizadas de proyectadas Vs. Los realizadas</t>
  </si>
  <si>
    <t>Registro de seguimiento</t>
  </si>
  <si>
    <t>Listas de asistencia capacitaciones porgramadas</t>
  </si>
  <si>
    <t>En la matriz de control documental solo esta registrado un formato aprobado para el programa</t>
  </si>
  <si>
    <t>Resultado de la medición de acuerdo al presente documento</t>
  </si>
  <si>
    <t>Matriz documental
Actos administrativos</t>
  </si>
  <si>
    <t>Registros de asistencia</t>
  </si>
  <si>
    <t>plan de mejora seguridad del paciente</t>
  </si>
  <si>
    <t>COMPENTENCIAS OPS</t>
  </si>
  <si>
    <t>COMPETENCIAS OPS</t>
  </si>
  <si>
    <t>Dar cumplimiento en un 90% de ejecución al programa de auditorias</t>
  </si>
  <si>
    <t>RELACION DE CONTRATOS
CERTIFICACIÓN TH</t>
  </si>
  <si>
    <t>INFORME DE GLOSAS</t>
  </si>
  <si>
    <t>Se evidencia disminución en el valor de las glosas sin embargo no se alcanza la meta del indicador</t>
  </si>
  <si>
    <t>La valoración de este indicador al ser nominal se evaluo el avance en la estandarización de procesos por medio de la actualización, documentación y aprobación de documentación del 95% de los procesos establecidos en el sistema de gestión</t>
  </si>
  <si>
    <t>Estudio de oferta y demanda</t>
  </si>
  <si>
    <t>Listas de chequeo</t>
  </si>
  <si>
    <t>Reportes MGA</t>
  </si>
  <si>
    <t>Evidencias de radicados</t>
  </si>
  <si>
    <t>Actas de seguimiento</t>
  </si>
  <si>
    <t>Asistencia capacitación</t>
  </si>
  <si>
    <t>Se adjunta evidencia de asistencia a capacitación y se regista en matriz de control documental del indicador  1,1,1,4</t>
  </si>
  <si>
    <t>MATRIZ DE CONTROL DE ACREDITACIÓN</t>
  </si>
  <si>
    <t>El indicador se evalua teniendo en cuenta el avance y seguimiento de los criterios priorizados que reporten avance de acuerdo a la primera autoevaluación.</t>
  </si>
  <si>
    <t>información de indicador depende del cierre contable</t>
  </si>
  <si>
    <t>CERTIFICACIÓN REPS</t>
  </si>
  <si>
    <t xml:space="preserve">Se adjunta certificación REPS de habilitación de servicios </t>
  </si>
  <si>
    <t>INFORME No. 4</t>
  </si>
  <si>
    <t>Registros de la estrategia</t>
  </si>
  <si>
    <t>El cumplimiento del indicador no se da al 100% teniendo en cuenta que falta la evaluación de la estrategia para la vigencia</t>
  </si>
  <si>
    <t>No se registro avance en plan de mejoramiento y aporte de evidencias andicador</t>
  </si>
  <si>
    <t>La segunda medición de acuerdo a normatividad se tiene para 2019</t>
  </si>
  <si>
    <t>Registro de acciones</t>
  </si>
  <si>
    <t>El comportamiento del indicador es estable en las mediciones del año con un cumplimiento del 100%, teniendo en cuenta el seguimiento a las alertas sanitarias emitidas por el ENVIMA, en los periodos en los cuales no se registraron alertas se toma el indicador como cumplimiento</t>
  </si>
  <si>
    <t>No se presenta medición y evidencia del avance del indicador</t>
  </si>
  <si>
    <t>La calificación de esta medición se genera de cumplimiento teniendo en cuenta el cumplimiento de las etapas establecidas para la vigencia 2018 de documentación y aprobación de la documentación.</t>
  </si>
  <si>
    <t xml:space="preserve">DOCUMENTO GENERACIÓN DE ESPACIOS DE INTEGRACIÓN QUE PROMUEVAN EL
MEJORAMIENTO DEL CLIMA ORGANIZACIONAL EN EL ÁREA DE URGENCIAS
DE LA E.S.E. HOSPITAL SAN JOSÉ DEL GUAVIARE
</t>
  </si>
  <si>
    <t>Se emite concepto de cumplimiento teniendo en cuenta que el indicador no reporta meta de cumplimiento, y se cumple con la evidencia solicitada</t>
  </si>
  <si>
    <t>CERTIFICACIÓN REVISOR FISCAL</t>
  </si>
  <si>
    <t>Reporte total de las compras realizadas indicando proveedor y monto, con certificación de revisor fiscal</t>
  </si>
  <si>
    <t>INDICADORES 2018</t>
  </si>
  <si>
    <t>INDICADORES 2019</t>
  </si>
  <si>
    <t>CUMPLIMIENTO</t>
  </si>
  <si>
    <t>N/A</t>
  </si>
  <si>
    <t xml:space="preserve">INDICADORES SIN MEDICIÓN </t>
  </si>
  <si>
    <t>Certificación y cronograma</t>
  </si>
  <si>
    <t>Inventario servicio farmaceutico</t>
  </si>
  <si>
    <t>plan de comunicaciones</t>
  </si>
  <si>
    <t>TABLERO DE CONTROL DOCUMENTAL</t>
  </si>
  <si>
    <t>En este indicador se genera concepto de cumplimiento teniendo en cuenta que para la vigencia 2018 se cumple con las etapas de documentción y aprobación para la estandarización de los procesos</t>
  </si>
  <si>
    <t>Actualización de inventario 2018</t>
  </si>
  <si>
    <t>INFORME SUBGERENCIA DE SERVICIOS DE SALUD</t>
  </si>
  <si>
    <t>N/</t>
  </si>
  <si>
    <t>No se presenta medición y evidencia de avance en plan de mejoramiento</t>
  </si>
  <si>
    <t>Certificación de cumplimiento</t>
  </si>
  <si>
    <t>Incluir archivo de evidencia</t>
  </si>
  <si>
    <t>Cantidad</t>
  </si>
  <si>
    <t>cumplimiento</t>
  </si>
  <si>
    <t>El indicador se establece en condicion de cumplimiento teniendo en cuenta que la ultima etapa de evaluación se realiza cumplido el cronograma y terminación del periodo es decir para vigencia 2019</t>
  </si>
  <si>
    <t>%</t>
  </si>
  <si>
    <t>ACTA DE COMITÉ</t>
  </si>
  <si>
    <t>Certificación de pagos segundo periodo</t>
  </si>
  <si>
    <t>El cumplimiento de este indicador se reporta por medio de dos certificaciones  de la siquiente forma: el total de la deuda de vigencias anteriores corresponde a un total de: $10.459.726.144,30, de la cual se realiza el pago de $7,562,528,233 certificado de la siguiente forma certificado No. 1 $6,372,718,275 y Certificado No. 2 $1.169.809.958,08</t>
  </si>
  <si>
    <t>Se establece en condición de cumplimiento de acuerdo al concepto tecnico emitido por el Ing. Biomedico responsable de la medición y seguimiento del indicador</t>
  </si>
  <si>
    <t xml:space="preserve">INFORME </t>
  </si>
  <si>
    <t>CERTIFICACION Y BALANCE</t>
  </si>
  <si>
    <t>CERTIFICACIÓN Y BALANCE</t>
  </si>
  <si>
    <t>Reporte de envio de información</t>
  </si>
  <si>
    <t xml:space="preserve">Anexa certificación </t>
  </si>
  <si>
    <t>Certificado de la Subgerencia Administrativa, sin embargo el producto es la ficha técnica de la página web del Ministerio de Salud y protección social</t>
  </si>
  <si>
    <t>NO</t>
  </si>
  <si>
    <t>SI</t>
  </si>
  <si>
    <t>CUMPLIÓ META</t>
  </si>
  <si>
    <t xml:space="preserve">NO </t>
  </si>
  <si>
    <t xml:space="preserve">SI </t>
  </si>
  <si>
    <t>N.A</t>
  </si>
  <si>
    <t>CUMPLIMIENTO OBJETIVO 2018</t>
  </si>
  <si>
    <t>EVALUACION 1er SEMESTRE 2018</t>
  </si>
  <si>
    <t>EVALUACIÓN 2do SEMESTRE 2018</t>
  </si>
  <si>
    <t>CUMPLIMIENTO TOTAL PLAN DE ACCIÓN VIGENCIA 2018</t>
  </si>
  <si>
    <t>Resolución 408</t>
  </si>
  <si>
    <t xml:space="preserve">Cumple </t>
  </si>
  <si>
    <t>Cumplió</t>
  </si>
  <si>
    <t xml:space="preserve">Se evidencia formato de envio de información </t>
  </si>
  <si>
    <t xml:space="preserve">La implementacion y socializacón quedarán para la vigencia 2019, </t>
  </si>
  <si>
    <t>No cumplió</t>
  </si>
  <si>
    <t>Este indicador se evalua en el mes de febrero teniendo en cuenta la certificación emitida por el Revisor Fiscal</t>
  </si>
  <si>
    <t>La calificación de esta medición se genera de cumplimiento teniendo en cuenta el cumplimiento de las etapas establecidas para la vigencia 2018 de documentación y aprobación de la documentación 2019.</t>
  </si>
  <si>
    <t>Se evidencia disminución en el valor de las glosas, alcanza la meta del indicador</t>
  </si>
  <si>
    <t>El indicador se evalua teniendo en cuenta el avance y seguimiento de los criterios priorizados que reporten avance de acuerdo a la primera autoevaluación. No cumple meta</t>
  </si>
  <si>
    <t>No se presenta medición y evidencia de avance en plan de mejoramiento. No cumple la meta</t>
  </si>
  <si>
    <t>No se presenta medición y evidencia del avance del indicador. No cumple la meta</t>
  </si>
  <si>
    <t xml:space="preserve">Se evidencia resgistro de audiorias y planes de mejoramiento </t>
  </si>
  <si>
    <t>No se registro avance en plan de mejoramiento y aporte de evidencias andicador. No cumple la meta</t>
  </si>
  <si>
    <t>No cumple lameta</t>
  </si>
  <si>
    <t>El indicador se evalua teniendo en cuenta el avance y seguimiento de los criterios priorizados que reporten avance de acuerdo a la primera autoevaluación. No cumple la meta</t>
  </si>
  <si>
    <t>No se evaluaron el 100% de las historias clínicas, no cumple la meta</t>
  </si>
  <si>
    <t xml:space="preserve">TOTAL DE INDICADORES </t>
  </si>
  <si>
    <t xml:space="preserve">TOTAL </t>
  </si>
  <si>
    <t>INDICADORES SIN CUMPLIMIENTO</t>
  </si>
  <si>
    <t>OBJETIVO 1</t>
  </si>
  <si>
    <t>CUMPLIDAS</t>
  </si>
  <si>
    <t>NO CUMPLIDAS</t>
  </si>
  <si>
    <t>PARA VIGENCIA 2019</t>
  </si>
  <si>
    <t>OBJETIVO 2</t>
  </si>
  <si>
    <t>OBJETIVO 3</t>
  </si>
  <si>
    <t>OBJETIVO 4</t>
  </si>
  <si>
    <t>OBJETIVO 5</t>
  </si>
  <si>
    <t>VIGENCIA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</si>
</sst>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 numFmtId="165" formatCode="_(* #,##0.00_);_(* \(#,##0.00\);_(* &quot;-&quot;??_);_(@_)"/>
    <numFmt numFmtId="166" formatCode="dd/mm/yyyy;@"/>
    <numFmt numFmtId="167" formatCode="dd/mm/yy;@"/>
    <numFmt numFmtId="168" formatCode="0.0"/>
    <numFmt numFmtId="169" formatCode="_(* #,##0_);_(* \(#,##0\);_(* &quot;-&quot;??_);_(@_)"/>
    <numFmt numFmtId="170" formatCode="0.0%"/>
  </numFmts>
  <fonts count="23" x14ac:knownFonts="1">
    <font>
      <sz val="11"/>
      <color theme="1"/>
      <name val="Calibri"/>
      <family val="2"/>
      <scheme val="minor"/>
    </font>
    <font>
      <sz val="11"/>
      <name val="Calibri"/>
      <family val="2"/>
      <scheme val="minor"/>
    </font>
    <font>
      <b/>
      <sz val="9"/>
      <color indexed="81"/>
      <name val="Tahoma"/>
      <family val="2"/>
    </font>
    <font>
      <sz val="9"/>
      <color indexed="81"/>
      <name val="Tahoma"/>
      <family val="2"/>
    </font>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sz val="9"/>
      <color theme="1"/>
      <name val="Calibri"/>
      <family val="2"/>
      <scheme val="minor"/>
    </font>
    <font>
      <u/>
      <sz val="9"/>
      <color theme="10"/>
      <name val="Calibri"/>
      <family val="2"/>
      <scheme val="minor"/>
    </font>
    <font>
      <sz val="9"/>
      <color theme="0"/>
      <name val="Calibri"/>
      <family val="2"/>
      <scheme val="minor"/>
    </font>
    <font>
      <sz val="11"/>
      <color theme="0"/>
      <name val="Calibri"/>
      <family val="2"/>
      <scheme val="minor"/>
    </font>
    <font>
      <b/>
      <sz val="11"/>
      <name val="Calibri"/>
      <family val="2"/>
      <scheme val="minor"/>
    </font>
    <font>
      <sz val="11"/>
      <color theme="10"/>
      <name val="Calibri"/>
      <family val="2"/>
      <scheme val="minor"/>
    </font>
    <font>
      <i/>
      <u/>
      <sz val="11"/>
      <color theme="10"/>
      <name val="Calibri"/>
      <family val="2"/>
      <scheme val="minor"/>
    </font>
    <font>
      <sz val="11"/>
      <color theme="4" tint="-0.249977111117893"/>
      <name val="Calibri"/>
      <family val="2"/>
      <scheme val="minor"/>
    </font>
    <font>
      <u/>
      <sz val="11"/>
      <color theme="4" tint="-0.249977111117893"/>
      <name val="Calibri"/>
      <family val="2"/>
      <scheme val="minor"/>
    </font>
    <font>
      <sz val="9"/>
      <color theme="4" tint="-0.249977111117893"/>
      <name val="Calibri"/>
      <family val="2"/>
      <scheme val="minor"/>
    </font>
    <font>
      <u/>
      <sz val="11"/>
      <color theme="0"/>
      <name val="Calibri"/>
      <family val="2"/>
      <scheme val="minor"/>
    </font>
    <font>
      <b/>
      <sz val="11"/>
      <color rgb="FFFF0000"/>
      <name val="Calibri"/>
      <family val="2"/>
      <scheme val="minor"/>
    </font>
    <font>
      <sz val="9"/>
      <color rgb="FFFF0000"/>
      <name val="Calibri"/>
      <family val="2"/>
      <scheme val="minor"/>
    </font>
    <font>
      <u/>
      <sz val="11"/>
      <color theme="1"/>
      <name val="Calibri"/>
      <family val="2"/>
      <scheme val="minor"/>
    </font>
  </fonts>
  <fills count="2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0000"/>
        <bgColor indexed="64"/>
      </patternFill>
    </fill>
    <fill>
      <patternFill patternType="solid">
        <fgColor rgb="FFFFC000"/>
        <bgColor indexed="64"/>
      </patternFill>
    </fill>
    <fill>
      <patternFill patternType="solid">
        <fgColor rgb="FFFF3300"/>
        <bgColor indexed="64"/>
      </patternFill>
    </fill>
    <fill>
      <patternFill patternType="solid">
        <fgColor rgb="FF08B808"/>
        <bgColor indexed="64"/>
      </patternFill>
    </fill>
    <fill>
      <patternFill patternType="solid">
        <fgColor rgb="FFFFFF00"/>
        <bgColor indexed="64"/>
      </patternFill>
    </fill>
    <fill>
      <patternFill patternType="solid">
        <fgColor rgb="FFFFFF66"/>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249977111117893"/>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rgb="FF00B0F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s>
  <cellStyleXfs count="7">
    <xf numFmtId="0" fontId="0" fillId="0" borderId="0"/>
    <xf numFmtId="9" fontId="4" fillId="0" borderId="0" applyFont="0" applyFill="0" applyBorder="0" applyAlignment="0" applyProtection="0"/>
    <xf numFmtId="0" fontId="6" fillId="0" borderId="0" applyNumberForma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cellStyleXfs>
  <cellXfs count="826">
    <xf numFmtId="0" fontId="0" fillId="0" borderId="0" xfId="0"/>
    <xf numFmtId="0" fontId="1" fillId="0" borderId="1" xfId="0" applyFont="1" applyFill="1" applyBorder="1" applyAlignment="1">
      <alignment vertical="center" wrapText="1"/>
    </xf>
    <xf numFmtId="0" fontId="0" fillId="0" borderId="1" xfId="0" applyBorder="1" applyAlignment="1">
      <alignment vertical="center" wrapText="1"/>
    </xf>
    <xf numFmtId="0" fontId="0" fillId="0" borderId="1" xfId="0" applyFont="1" applyFill="1" applyBorder="1" applyAlignment="1">
      <alignment vertical="center" wrapText="1"/>
    </xf>
    <xf numFmtId="0" fontId="0" fillId="0" borderId="0" xfId="0" applyAlignment="1">
      <alignment wrapText="1"/>
    </xf>
    <xf numFmtId="0" fontId="0" fillId="0" borderId="1" xfId="0" applyBorder="1" applyAlignment="1">
      <alignment wrapText="1"/>
    </xf>
    <xf numFmtId="0" fontId="0" fillId="2" borderId="1" xfId="0" applyFont="1" applyFill="1" applyBorder="1" applyAlignment="1">
      <alignment vertical="center" wrapText="1"/>
    </xf>
    <xf numFmtId="0" fontId="0" fillId="0" borderId="0" xfId="0" applyAlignment="1">
      <alignment vertical="center"/>
    </xf>
    <xf numFmtId="0" fontId="0" fillId="0" borderId="1" xfId="0" applyFill="1" applyBorder="1" applyAlignment="1">
      <alignment vertical="center" wrapText="1"/>
    </xf>
    <xf numFmtId="166" fontId="0" fillId="0" borderId="1" xfId="0" applyNumberFormat="1" applyFont="1" applyFill="1" applyBorder="1" applyAlignment="1">
      <alignment vertical="center"/>
    </xf>
    <xf numFmtId="166" fontId="0" fillId="0" borderId="1" xfId="0" applyNumberFormat="1" applyBorder="1" applyAlignment="1">
      <alignment vertical="center" wrapText="1"/>
    </xf>
    <xf numFmtId="0" fontId="0" fillId="2" borderId="1" xfId="0" applyFill="1" applyBorder="1" applyAlignment="1">
      <alignment vertical="center" wrapText="1"/>
    </xf>
    <xf numFmtId="14" fontId="0" fillId="0" borderId="1" xfId="0" applyNumberFormat="1" applyFill="1" applyBorder="1" applyAlignment="1">
      <alignment vertical="center" wrapText="1"/>
    </xf>
    <xf numFmtId="14" fontId="0" fillId="0" borderId="1" xfId="0" applyNumberFormat="1" applyFill="1" applyBorder="1" applyAlignment="1">
      <alignment vertical="center"/>
    </xf>
    <xf numFmtId="14" fontId="0" fillId="2" borderId="1" xfId="0" applyNumberFormat="1" applyFill="1" applyBorder="1" applyAlignment="1">
      <alignment vertical="center" wrapText="1"/>
    </xf>
    <xf numFmtId="0" fontId="0" fillId="0" borderId="0" xfId="0" applyFill="1"/>
    <xf numFmtId="0" fontId="0" fillId="0" borderId="0" xfId="0" applyFont="1" applyFill="1" applyAlignment="1">
      <alignment vertical="center"/>
    </xf>
    <xf numFmtId="0" fontId="5" fillId="0" borderId="0" xfId="0" applyFont="1" applyFill="1" applyBorder="1" applyAlignment="1">
      <alignment vertical="center" wrapText="1"/>
    </xf>
    <xf numFmtId="9" fontId="0" fillId="0" borderId="0" xfId="1" applyFont="1" applyFill="1" applyAlignment="1">
      <alignment vertical="center"/>
    </xf>
    <xf numFmtId="0" fontId="0" fillId="0" borderId="1" xfId="0"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horizontal="center" vertical="center"/>
    </xf>
    <xf numFmtId="0" fontId="0" fillId="0" borderId="1" xfId="0" applyBorder="1"/>
    <xf numFmtId="166" fontId="0" fillId="0" borderId="4" xfId="0" applyNumberFormat="1" applyFont="1" applyFill="1" applyBorder="1" applyAlignment="1">
      <alignment vertical="center"/>
    </xf>
    <xf numFmtId="0" fontId="0" fillId="0" borderId="1" xfId="0" applyFill="1" applyBorder="1" applyAlignment="1">
      <alignment wrapText="1"/>
    </xf>
    <xf numFmtId="0" fontId="5" fillId="0" borderId="0" xfId="0" applyFont="1" applyFill="1" applyBorder="1" applyAlignment="1">
      <alignment horizontal="center" vertical="center" wrapText="1"/>
    </xf>
    <xf numFmtId="0" fontId="0" fillId="2" borderId="0" xfId="0" applyFill="1"/>
    <xf numFmtId="166" fontId="0" fillId="0" borderId="4" xfId="0" applyNumberFormat="1" applyBorder="1" applyAlignment="1">
      <alignment vertical="center" wrapText="1"/>
    </xf>
    <xf numFmtId="166" fontId="0" fillId="0" borderId="1" xfId="0" applyNumberFormat="1" applyFill="1" applyBorder="1" applyAlignment="1">
      <alignment vertical="center" wrapText="1"/>
    </xf>
    <xf numFmtId="0" fontId="0" fillId="4" borderId="4"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vertical="center" wrapText="1"/>
      <protection locked="0"/>
    </xf>
    <xf numFmtId="0" fontId="0" fillId="0" borderId="0" xfId="0" applyFont="1" applyFill="1" applyAlignment="1" applyProtection="1">
      <alignment vertical="center"/>
      <protection locked="0"/>
    </xf>
    <xf numFmtId="0" fontId="0" fillId="0" borderId="1" xfId="0" applyFill="1" applyBorder="1" applyAlignment="1" applyProtection="1">
      <alignment vertical="center" wrapText="1"/>
      <protection locked="0"/>
    </xf>
    <xf numFmtId="0" fontId="0" fillId="0" borderId="9" xfId="0" applyFill="1" applyBorder="1" applyAlignment="1" applyProtection="1">
      <alignment vertical="center" wrapText="1"/>
      <protection locked="0"/>
    </xf>
    <xf numFmtId="0" fontId="0" fillId="0" borderId="0" xfId="0" applyFill="1" applyAlignment="1" applyProtection="1">
      <alignment vertical="center" wrapText="1"/>
      <protection locked="0"/>
    </xf>
    <xf numFmtId="0" fontId="0" fillId="5" borderId="1" xfId="0" applyFill="1" applyBorder="1" applyAlignment="1" applyProtection="1">
      <alignment vertical="center" wrapText="1"/>
      <protection locked="0"/>
    </xf>
    <xf numFmtId="0" fontId="0" fillId="6" borderId="1" xfId="0" applyFill="1" applyBorder="1" applyAlignment="1" applyProtection="1">
      <alignment vertical="center" wrapText="1"/>
      <protection locked="0"/>
    </xf>
    <xf numFmtId="0" fontId="0" fillId="7" borderId="1" xfId="0" applyFill="1" applyBorder="1" applyAlignment="1" applyProtection="1">
      <alignment vertical="center" wrapText="1"/>
      <protection locked="0"/>
    </xf>
    <xf numFmtId="0" fontId="0" fillId="0" borderId="8" xfId="0" applyFill="1" applyBorder="1" applyAlignment="1" applyProtection="1">
      <alignment vertical="center" wrapText="1"/>
      <protection locked="0"/>
    </xf>
    <xf numFmtId="167" fontId="0" fillId="0" borderId="1" xfId="0" applyNumberFormat="1" applyFill="1" applyBorder="1" applyAlignment="1" applyProtection="1">
      <alignment vertical="center" wrapText="1"/>
    </xf>
    <xf numFmtId="0" fontId="0" fillId="0" borderId="1" xfId="0" applyBorder="1" applyAlignment="1" applyProtection="1">
      <alignment vertical="center" wrapText="1"/>
    </xf>
    <xf numFmtId="167" fontId="0" fillId="0" borderId="1" xfId="0" applyNumberFormat="1" applyBorder="1" applyAlignment="1" applyProtection="1">
      <alignment vertical="center" wrapText="1"/>
    </xf>
    <xf numFmtId="166" fontId="0" fillId="0" borderId="1" xfId="0" applyNumberFormat="1" applyFont="1" applyFill="1" applyBorder="1" applyAlignment="1" applyProtection="1">
      <alignment vertical="center"/>
    </xf>
    <xf numFmtId="166" fontId="0" fillId="0" borderId="1" xfId="0" applyNumberFormat="1" applyFont="1" applyFill="1" applyBorder="1" applyAlignment="1" applyProtection="1">
      <alignment vertical="center" wrapText="1"/>
    </xf>
    <xf numFmtId="0" fontId="0" fillId="0" borderId="1" xfId="0" applyFill="1" applyBorder="1" applyAlignment="1" applyProtection="1">
      <alignment vertical="center" wrapText="1"/>
    </xf>
    <xf numFmtId="0" fontId="5" fillId="0" borderId="0" xfId="0" applyFont="1" applyFill="1" applyBorder="1" applyAlignment="1">
      <alignment horizontal="center" vertical="center" wrapText="1"/>
    </xf>
    <xf numFmtId="0" fontId="0" fillId="0" borderId="0" xfId="0" applyFont="1" applyFill="1" applyAlignment="1">
      <alignment horizontal="center" vertical="center"/>
    </xf>
    <xf numFmtId="0" fontId="0" fillId="0" borderId="1" xfId="0"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5" fillId="2" borderId="0" xfId="0" applyFont="1" applyFill="1" applyBorder="1" applyAlignment="1" applyProtection="1">
      <alignment vertical="center" wrapText="1"/>
      <protection hidden="1"/>
    </xf>
    <xf numFmtId="0" fontId="0" fillId="2" borderId="0" xfId="0" applyFont="1" applyFill="1" applyAlignment="1" applyProtection="1">
      <alignment vertical="center"/>
      <protection hidden="1"/>
    </xf>
    <xf numFmtId="0" fontId="0" fillId="2" borderId="0" xfId="0" applyFill="1" applyProtection="1">
      <protection hidden="1"/>
    </xf>
    <xf numFmtId="0" fontId="6" fillId="2" borderId="13" xfId="2" applyFill="1" applyBorder="1" applyAlignment="1" applyProtection="1">
      <alignment horizontal="center"/>
      <protection hidden="1"/>
    </xf>
    <xf numFmtId="0" fontId="6" fillId="2" borderId="0" xfId="2" applyFill="1" applyBorder="1" applyAlignment="1" applyProtection="1">
      <alignment horizontal="center"/>
      <protection hidden="1"/>
    </xf>
    <xf numFmtId="0" fontId="0" fillId="2" borderId="1" xfId="0" applyFont="1" applyFill="1" applyBorder="1" applyAlignment="1" applyProtection="1">
      <alignment vertical="center" wrapText="1"/>
      <protection hidden="1"/>
    </xf>
    <xf numFmtId="0" fontId="6" fillId="0" borderId="1" xfId="2" applyFill="1" applyBorder="1" applyAlignment="1" applyProtection="1">
      <alignment vertical="center" wrapText="1"/>
      <protection hidden="1"/>
    </xf>
    <xf numFmtId="0" fontId="0" fillId="2" borderId="1" xfId="0" applyFill="1" applyBorder="1" applyProtection="1">
      <protection hidden="1"/>
    </xf>
    <xf numFmtId="0" fontId="6" fillId="2" borderId="1" xfId="2" applyFill="1" applyBorder="1" applyProtection="1">
      <protection hidden="1"/>
    </xf>
    <xf numFmtId="0" fontId="0" fillId="2" borderId="1" xfId="0" applyFill="1" applyBorder="1" applyAlignment="1" applyProtection="1">
      <alignment vertical="center" wrapText="1"/>
      <protection hidden="1"/>
    </xf>
    <xf numFmtId="0" fontId="6" fillId="0" borderId="4" xfId="2" applyFill="1" applyBorder="1" applyAlignment="1" applyProtection="1">
      <alignment vertical="center" wrapText="1"/>
      <protection hidden="1"/>
    </xf>
    <xf numFmtId="0" fontId="6" fillId="0" borderId="1" xfId="2" applyBorder="1" applyProtection="1">
      <protection hidden="1"/>
    </xf>
    <xf numFmtId="0" fontId="0" fillId="2" borderId="4" xfId="0" applyFill="1" applyBorder="1" applyProtection="1">
      <protection hidden="1"/>
    </xf>
    <xf numFmtId="0" fontId="0" fillId="0" borderId="1" xfId="0" applyFill="1" applyBorder="1" applyAlignment="1" applyProtection="1">
      <alignment vertical="center" wrapText="1"/>
      <protection hidden="1"/>
    </xf>
    <xf numFmtId="0" fontId="6" fillId="2" borderId="1" xfId="2" applyFill="1" applyBorder="1" applyAlignment="1" applyProtection="1">
      <alignment vertical="center" wrapText="1"/>
      <protection hidden="1"/>
    </xf>
    <xf numFmtId="0" fontId="0" fillId="0" borderId="0" xfId="0" applyFont="1" applyFill="1" applyAlignment="1" applyProtection="1">
      <alignment vertical="center"/>
    </xf>
    <xf numFmtId="0" fontId="0" fillId="0" borderId="0" xfId="0" applyFill="1" applyAlignment="1" applyProtection="1">
      <alignment vertical="center" wrapText="1"/>
    </xf>
    <xf numFmtId="0" fontId="1" fillId="0" borderId="9" xfId="0" applyFont="1" applyFill="1" applyBorder="1" applyAlignment="1" applyProtection="1">
      <alignment vertical="center" wrapText="1"/>
    </xf>
    <xf numFmtId="0" fontId="0" fillId="0" borderId="4" xfId="0" applyFont="1" applyFill="1" applyBorder="1" applyAlignment="1" applyProtection="1">
      <alignment vertical="center" wrapText="1"/>
    </xf>
    <xf numFmtId="0" fontId="1" fillId="0" borderId="1" xfId="0" applyFont="1" applyFill="1" applyBorder="1" applyAlignment="1" applyProtection="1">
      <alignment vertical="center" wrapText="1"/>
    </xf>
    <xf numFmtId="0" fontId="0" fillId="0" borderId="1" xfId="0" applyFont="1" applyFill="1" applyBorder="1" applyAlignment="1" applyProtection="1">
      <alignment vertical="center" wrapText="1"/>
    </xf>
    <xf numFmtId="167" fontId="0" fillId="0" borderId="4" xfId="0" applyNumberFormat="1" applyFill="1" applyBorder="1" applyAlignment="1" applyProtection="1">
      <alignment vertical="center" wrapText="1"/>
    </xf>
    <xf numFmtId="0" fontId="0" fillId="0" borderId="9" xfId="0" applyFill="1" applyBorder="1" applyAlignment="1" applyProtection="1">
      <alignment vertical="center" wrapText="1"/>
    </xf>
    <xf numFmtId="166" fontId="0" fillId="0" borderId="4" xfId="0" applyNumberFormat="1" applyFont="1" applyFill="1" applyBorder="1" applyAlignment="1" applyProtection="1">
      <alignment vertical="center"/>
    </xf>
    <xf numFmtId="166" fontId="0" fillId="0" borderId="4" xfId="0" applyNumberFormat="1" applyFont="1" applyFill="1" applyBorder="1" applyAlignment="1" applyProtection="1">
      <alignment vertical="center" wrapText="1"/>
    </xf>
    <xf numFmtId="0" fontId="0" fillId="0" borderId="1" xfId="0" applyNumberFormat="1" applyFill="1" applyBorder="1" applyAlignment="1" applyProtection="1">
      <alignment vertical="center" wrapText="1"/>
      <protection hidden="1"/>
    </xf>
    <xf numFmtId="0" fontId="0" fillId="2" borderId="1" xfId="0" applyFill="1" applyBorder="1" applyAlignment="1" applyProtection="1">
      <alignment vertical="center" wrapText="1"/>
      <protection locked="0"/>
    </xf>
    <xf numFmtId="9" fontId="0" fillId="0" borderId="1" xfId="1" applyFont="1" applyFill="1" applyBorder="1" applyAlignment="1" applyProtection="1">
      <alignment vertical="center" wrapText="1"/>
      <protection hidden="1"/>
    </xf>
    <xf numFmtId="165" fontId="5" fillId="0" borderId="0" xfId="3" applyFont="1" applyFill="1" applyBorder="1" applyAlignment="1" applyProtection="1">
      <alignment vertical="center" wrapText="1"/>
      <protection locked="0"/>
    </xf>
    <xf numFmtId="165" fontId="0" fillId="0" borderId="1" xfId="3" applyFont="1" applyFill="1" applyBorder="1" applyAlignment="1" applyProtection="1">
      <alignment vertical="center" wrapText="1"/>
      <protection locked="0"/>
    </xf>
    <xf numFmtId="165" fontId="0" fillId="0" borderId="1" xfId="3" applyFont="1" applyFill="1" applyBorder="1" applyAlignment="1" applyProtection="1">
      <alignment vertical="center" wrapText="1"/>
    </xf>
    <xf numFmtId="9" fontId="5" fillId="0" borderId="0" xfId="1" applyFont="1" applyFill="1" applyBorder="1" applyAlignment="1" applyProtection="1">
      <alignment vertical="center" wrapText="1"/>
      <protection locked="0"/>
    </xf>
    <xf numFmtId="9" fontId="0" fillId="0" borderId="1" xfId="1" applyFont="1" applyFill="1" applyBorder="1" applyAlignment="1" applyProtection="1">
      <alignment vertical="center" wrapText="1"/>
      <protection locked="0"/>
    </xf>
    <xf numFmtId="9" fontId="0" fillId="0" borderId="1" xfId="1" applyFont="1" applyFill="1" applyBorder="1" applyAlignment="1" applyProtection="1">
      <alignment vertical="center" wrapText="1"/>
    </xf>
    <xf numFmtId="165" fontId="0" fillId="0" borderId="9" xfId="3" applyFont="1" applyFill="1" applyBorder="1" applyAlignment="1" applyProtection="1">
      <alignment vertical="center" wrapText="1"/>
      <protection locked="0"/>
    </xf>
    <xf numFmtId="9" fontId="0" fillId="0" borderId="9" xfId="1" applyFont="1" applyFill="1" applyBorder="1" applyAlignment="1" applyProtection="1">
      <alignment vertical="center" wrapText="1"/>
      <protection locked="0"/>
    </xf>
    <xf numFmtId="165" fontId="0" fillId="0" borderId="0" xfId="3" applyFont="1" applyFill="1" applyAlignment="1" applyProtection="1">
      <alignment vertical="center"/>
      <protection locked="0"/>
    </xf>
    <xf numFmtId="165" fontId="0" fillId="0" borderId="8" xfId="3" applyFont="1" applyFill="1" applyBorder="1" applyAlignment="1" applyProtection="1">
      <alignment vertical="center" wrapText="1"/>
      <protection locked="0"/>
    </xf>
    <xf numFmtId="9" fontId="0" fillId="0" borderId="0" xfId="1" applyFont="1" applyFill="1" applyAlignment="1" applyProtection="1">
      <alignment vertical="center"/>
      <protection locked="0"/>
    </xf>
    <xf numFmtId="9" fontId="0" fillId="0" borderId="8" xfId="1" applyFont="1" applyFill="1" applyBorder="1" applyAlignment="1" applyProtection="1">
      <alignment vertical="center" wrapText="1"/>
      <protection locked="0"/>
    </xf>
    <xf numFmtId="9" fontId="0" fillId="2" borderId="1" xfId="1" applyFont="1" applyFill="1" applyBorder="1" applyAlignment="1" applyProtection="1">
      <alignment vertical="center" wrapText="1"/>
      <protection locked="0"/>
    </xf>
    <xf numFmtId="0" fontId="0" fillId="2" borderId="9" xfId="0" applyFill="1" applyBorder="1" applyAlignment="1">
      <alignment vertical="center" wrapText="1"/>
    </xf>
    <xf numFmtId="0" fontId="0" fillId="0" borderId="0" xfId="0" applyAlignment="1">
      <alignment vertical="center" wrapText="1"/>
    </xf>
    <xf numFmtId="164" fontId="0" fillId="0" borderId="1" xfId="4" applyFont="1" applyFill="1" applyBorder="1" applyAlignment="1" applyProtection="1">
      <alignment vertical="center" wrapText="1"/>
    </xf>
    <xf numFmtId="10" fontId="0" fillId="0" borderId="1" xfId="1" applyNumberFormat="1" applyFont="1" applyFill="1" applyBorder="1" applyAlignment="1" applyProtection="1">
      <alignment vertical="center" wrapText="1"/>
      <protection hidden="1"/>
    </xf>
    <xf numFmtId="166" fontId="0" fillId="0" borderId="1" xfId="0" applyNumberFormat="1" applyFont="1" applyFill="1" applyBorder="1" applyAlignment="1" applyProtection="1">
      <alignment vertical="center" wrapText="1"/>
      <protection locked="0"/>
    </xf>
    <xf numFmtId="164" fontId="0" fillId="0" borderId="9" xfId="4" applyFont="1" applyFill="1" applyBorder="1" applyAlignment="1" applyProtection="1">
      <alignment vertical="center" wrapText="1"/>
    </xf>
    <xf numFmtId="14" fontId="0" fillId="0" borderId="1" xfId="0" applyNumberFormat="1" applyFill="1" applyBorder="1" applyAlignment="1" applyProtection="1">
      <alignment vertical="center" wrapText="1"/>
      <protection locked="0"/>
    </xf>
    <xf numFmtId="167" fontId="0" fillId="0" borderId="9" xfId="0" applyNumberFormat="1" applyFill="1" applyBorder="1" applyAlignment="1" applyProtection="1">
      <alignment vertical="center" wrapText="1"/>
    </xf>
    <xf numFmtId="167" fontId="6" fillId="0" borderId="1" xfId="2" applyNumberFormat="1" applyFill="1" applyBorder="1" applyAlignment="1" applyProtection="1">
      <alignment vertical="center" wrapText="1"/>
    </xf>
    <xf numFmtId="0" fontId="0" fillId="0" borderId="1"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168" fontId="0" fillId="0" borderId="1" xfId="0" applyNumberFormat="1" applyFill="1" applyBorder="1" applyAlignment="1" applyProtection="1">
      <alignment vertical="center" wrapText="1"/>
    </xf>
    <xf numFmtId="0" fontId="0" fillId="0" borderId="1" xfId="3" applyNumberFormat="1" applyFont="1" applyFill="1" applyBorder="1" applyAlignment="1" applyProtection="1">
      <alignment vertical="center" wrapText="1"/>
    </xf>
    <xf numFmtId="0" fontId="0" fillId="0" borderId="1" xfId="0" applyNumberFormat="1" applyFill="1" applyBorder="1" applyAlignment="1" applyProtection="1">
      <alignment vertical="center" wrapText="1"/>
    </xf>
    <xf numFmtId="0" fontId="0" fillId="0" borderId="1" xfId="0" applyFill="1" applyBorder="1" applyAlignment="1" applyProtection="1">
      <alignment vertical="center"/>
      <protection locked="0"/>
    </xf>
    <xf numFmtId="165" fontId="0" fillId="0" borderId="1" xfId="3" applyFont="1" applyFill="1" applyBorder="1" applyAlignment="1" applyProtection="1">
      <alignment vertical="center"/>
      <protection locked="0"/>
    </xf>
    <xf numFmtId="167" fontId="0" fillId="2" borderId="1" xfId="0" applyNumberFormat="1" applyFill="1" applyBorder="1" applyAlignment="1" applyProtection="1">
      <alignment vertical="center" wrapText="1"/>
    </xf>
    <xf numFmtId="165" fontId="0" fillId="2" borderId="1" xfId="3" applyFont="1" applyFill="1" applyBorder="1" applyAlignment="1" applyProtection="1">
      <alignment vertical="center" wrapText="1"/>
    </xf>
    <xf numFmtId="9" fontId="0" fillId="2" borderId="1" xfId="1" applyFont="1" applyFill="1" applyBorder="1" applyAlignment="1" applyProtection="1">
      <alignment vertical="center" wrapText="1"/>
      <protection hidden="1"/>
    </xf>
    <xf numFmtId="0" fontId="6" fillId="0" borderId="1" xfId="2" applyFill="1" applyBorder="1" applyAlignment="1" applyProtection="1">
      <alignment vertical="center" wrapText="1"/>
      <protection locked="0"/>
    </xf>
    <xf numFmtId="0" fontId="6" fillId="0" borderId="1" xfId="2" applyFill="1" applyBorder="1" applyAlignment="1" applyProtection="1">
      <alignment vertical="center" wrapText="1"/>
    </xf>
    <xf numFmtId="14" fontId="0" fillId="0" borderId="1" xfId="0" applyNumberFormat="1" applyFill="1" applyBorder="1" applyAlignment="1" applyProtection="1">
      <alignment vertical="center"/>
      <protection locked="0"/>
    </xf>
    <xf numFmtId="165" fontId="0" fillId="0" borderId="0" xfId="3" applyFont="1" applyFill="1" applyAlignment="1" applyProtection="1">
      <alignment vertical="center" wrapText="1"/>
      <protection locked="0"/>
    </xf>
    <xf numFmtId="9" fontId="0" fillId="0" borderId="0" xfId="1" applyFont="1" applyFill="1" applyAlignment="1" applyProtection="1">
      <alignment vertical="center" wrapText="1"/>
      <protection locked="0"/>
    </xf>
    <xf numFmtId="164" fontId="0" fillId="0" borderId="1" xfId="4" applyFont="1" applyFill="1" applyBorder="1" applyAlignment="1" applyProtection="1">
      <alignment vertical="center" wrapText="1"/>
      <protection locked="0"/>
    </xf>
    <xf numFmtId="14" fontId="0" fillId="2" borderId="1" xfId="0" applyNumberFormat="1" applyFill="1" applyBorder="1" applyAlignment="1" applyProtection="1">
      <alignment vertical="center" wrapText="1"/>
      <protection locked="0"/>
    </xf>
    <xf numFmtId="0" fontId="6" fillId="2" borderId="1" xfId="2" applyFill="1" applyBorder="1" applyAlignment="1" applyProtection="1">
      <alignment vertical="center" wrapText="1"/>
      <protection locked="0"/>
    </xf>
    <xf numFmtId="0" fontId="0" fillId="2" borderId="1" xfId="0" applyNumberFormat="1" applyFill="1" applyBorder="1" applyAlignment="1" applyProtection="1">
      <alignment vertical="center" wrapText="1"/>
      <protection hidden="1"/>
    </xf>
    <xf numFmtId="14" fontId="5" fillId="0" borderId="0" xfId="0" applyNumberFormat="1" applyFont="1" applyFill="1" applyBorder="1" applyAlignment="1">
      <alignment horizontal="center" vertical="center" wrapText="1"/>
    </xf>
    <xf numFmtId="14" fontId="0" fillId="0" borderId="0" xfId="0" applyNumberFormat="1" applyFill="1"/>
    <xf numFmtId="165" fontId="0" fillId="2" borderId="4" xfId="3" applyFont="1" applyFill="1" applyBorder="1" applyAlignment="1">
      <alignment vertical="center" wrapText="1"/>
    </xf>
    <xf numFmtId="165" fontId="0" fillId="2" borderId="1" xfId="3" applyFont="1" applyFill="1" applyBorder="1" applyAlignment="1">
      <alignment vertical="center" wrapText="1"/>
    </xf>
    <xf numFmtId="9" fontId="0" fillId="2" borderId="1" xfId="1" applyFont="1" applyFill="1" applyBorder="1" applyAlignment="1" applyProtection="1">
      <alignment vertical="center" wrapText="1"/>
    </xf>
    <xf numFmtId="166" fontId="0" fillId="2" borderId="4" xfId="0" applyNumberFormat="1" applyFill="1" applyBorder="1" applyAlignment="1">
      <alignment vertical="center" wrapText="1"/>
    </xf>
    <xf numFmtId="166" fontId="0" fillId="2" borderId="1" xfId="0" applyNumberFormat="1" applyFill="1" applyBorder="1" applyAlignment="1">
      <alignment vertical="center" wrapText="1"/>
    </xf>
    <xf numFmtId="165" fontId="5" fillId="0" borderId="0" xfId="3" applyFont="1" applyFill="1" applyBorder="1" applyAlignment="1">
      <alignment vertical="center" wrapText="1"/>
    </xf>
    <xf numFmtId="165" fontId="0" fillId="0" borderId="1" xfId="3" applyFont="1" applyBorder="1" applyAlignment="1">
      <alignment wrapText="1"/>
    </xf>
    <xf numFmtId="165" fontId="0" fillId="2" borderId="1" xfId="3" applyFont="1" applyFill="1" applyBorder="1" applyAlignment="1" applyProtection="1">
      <alignment vertical="center" wrapText="1"/>
      <protection hidden="1"/>
    </xf>
    <xf numFmtId="165" fontId="0" fillId="0" borderId="0" xfId="3" applyFont="1" applyFill="1"/>
    <xf numFmtId="9" fontId="5" fillId="0" borderId="0" xfId="1" applyFont="1" applyFill="1" applyBorder="1" applyAlignment="1">
      <alignment vertical="center" wrapText="1"/>
    </xf>
    <xf numFmtId="9" fontId="0" fillId="0" borderId="1" xfId="1" applyFont="1" applyBorder="1" applyAlignment="1">
      <alignment wrapText="1"/>
    </xf>
    <xf numFmtId="9" fontId="0" fillId="0" borderId="0" xfId="1" applyFont="1" applyFill="1"/>
    <xf numFmtId="0" fontId="6" fillId="0" borderId="1" xfId="2" applyBorder="1" applyAlignment="1">
      <alignment vertical="center" wrapText="1"/>
    </xf>
    <xf numFmtId="14" fontId="0" fillId="0" borderId="1" xfId="0" applyNumberFormat="1" applyBorder="1" applyAlignment="1">
      <alignment vertical="center"/>
    </xf>
    <xf numFmtId="0" fontId="0" fillId="0" borderId="1" xfId="0" applyBorder="1" applyAlignment="1">
      <alignment vertical="center"/>
    </xf>
    <xf numFmtId="9" fontId="0" fillId="0" borderId="1" xfId="1" applyFont="1" applyBorder="1" applyAlignment="1">
      <alignment vertical="center"/>
    </xf>
    <xf numFmtId="0" fontId="0" fillId="0" borderId="7" xfId="0" applyFill="1" applyBorder="1" applyAlignment="1" applyProtection="1">
      <alignment vertical="center" wrapText="1"/>
    </xf>
    <xf numFmtId="167" fontId="0" fillId="0" borderId="7" xfId="0" applyNumberFormat="1" applyFill="1" applyBorder="1" applyAlignment="1" applyProtection="1">
      <alignment vertical="center" wrapText="1"/>
    </xf>
    <xf numFmtId="167" fontId="0" fillId="0" borderId="2" xfId="0" applyNumberFormat="1" applyFill="1" applyBorder="1" applyAlignment="1" applyProtection="1">
      <alignment vertical="center" wrapText="1"/>
    </xf>
    <xf numFmtId="167" fontId="0" fillId="0" borderId="6" xfId="0" applyNumberFormat="1" applyFill="1" applyBorder="1" applyAlignment="1" applyProtection="1">
      <alignment vertical="center" wrapText="1"/>
    </xf>
    <xf numFmtId="0" fontId="0" fillId="0" borderId="7" xfId="0" applyFont="1" applyFill="1" applyBorder="1" applyAlignment="1" applyProtection="1">
      <alignment vertical="center" wrapText="1"/>
    </xf>
    <xf numFmtId="166" fontId="0" fillId="0" borderId="7" xfId="0" applyNumberFormat="1" applyFont="1" applyFill="1" applyBorder="1" applyAlignment="1" applyProtection="1">
      <alignment vertical="center"/>
    </xf>
    <xf numFmtId="166" fontId="0" fillId="0" borderId="2" xfId="0" applyNumberFormat="1" applyFont="1" applyFill="1" applyBorder="1" applyAlignment="1" applyProtection="1">
      <alignment vertical="center"/>
    </xf>
    <xf numFmtId="0" fontId="0" fillId="0" borderId="0" xfId="0" applyFill="1" applyAlignment="1" applyProtection="1">
      <alignment vertical="center"/>
    </xf>
    <xf numFmtId="0" fontId="0" fillId="0" borderId="0" xfId="0" applyFill="1" applyAlignment="1" applyProtection="1">
      <alignment vertical="center"/>
      <protection locked="0"/>
    </xf>
    <xf numFmtId="0" fontId="0" fillId="0" borderId="7" xfId="0" applyFill="1" applyBorder="1" applyAlignment="1" applyProtection="1">
      <alignment vertical="center"/>
      <protection locked="0"/>
    </xf>
    <xf numFmtId="165" fontId="0" fillId="0" borderId="7" xfId="3" applyFont="1" applyFill="1" applyBorder="1" applyAlignment="1" applyProtection="1">
      <alignment vertical="center"/>
      <protection locked="0"/>
    </xf>
    <xf numFmtId="0" fontId="1" fillId="0" borderId="4" xfId="0" applyFont="1" applyFill="1" applyBorder="1" applyAlignment="1" applyProtection="1">
      <alignment vertical="center" wrapText="1"/>
    </xf>
    <xf numFmtId="0" fontId="6" fillId="0" borderId="0" xfId="2" applyAlignment="1">
      <alignment vertical="center" wrapText="1"/>
    </xf>
    <xf numFmtId="164" fontId="0" fillId="0" borderId="1" xfId="4" applyFont="1" applyBorder="1" applyAlignment="1" applyProtection="1">
      <alignment vertical="center" wrapText="1"/>
    </xf>
    <xf numFmtId="42" fontId="0" fillId="0" borderId="1" xfId="6" applyFont="1" applyFill="1" applyBorder="1" applyAlignment="1" applyProtection="1">
      <alignment vertical="center" wrapText="1"/>
    </xf>
    <xf numFmtId="42" fontId="4" fillId="0" borderId="1" xfId="6" applyFont="1" applyFill="1" applyBorder="1" applyAlignment="1" applyProtection="1">
      <alignment vertical="center" wrapText="1"/>
    </xf>
    <xf numFmtId="41" fontId="0" fillId="0" borderId="1" xfId="5" applyFont="1" applyFill="1" applyBorder="1" applyAlignment="1" applyProtection="1">
      <alignment vertical="center" wrapText="1"/>
    </xf>
    <xf numFmtId="9" fontId="0" fillId="0" borderId="0" xfId="1" applyFont="1"/>
    <xf numFmtId="0" fontId="0" fillId="0" borderId="0" xfId="0" applyFill="1" applyProtection="1">
      <protection hidden="1"/>
    </xf>
    <xf numFmtId="43" fontId="5" fillId="0" borderId="0" xfId="0" applyNumberFormat="1" applyFont="1" applyFill="1" applyBorder="1" applyAlignment="1" applyProtection="1">
      <alignment vertical="center" wrapText="1"/>
      <protection locked="0"/>
    </xf>
    <xf numFmtId="42" fontId="0" fillId="0" borderId="1" xfId="6" applyFont="1" applyFill="1" applyBorder="1" applyAlignment="1" applyProtection="1">
      <alignment vertical="center" wrapText="1"/>
      <protection locked="0"/>
    </xf>
    <xf numFmtId="0" fontId="6" fillId="0" borderId="1" xfId="2" applyBorder="1" applyAlignment="1" applyProtection="1">
      <alignment vertical="center" wrapText="1"/>
    </xf>
    <xf numFmtId="0" fontId="0" fillId="0" borderId="9" xfId="0" applyNumberFormat="1" applyFill="1" applyBorder="1" applyAlignment="1" applyProtection="1">
      <alignment vertical="center" wrapText="1"/>
      <protection hidden="1"/>
    </xf>
    <xf numFmtId="0" fontId="0" fillId="0" borderId="1" xfId="0" applyFill="1" applyBorder="1"/>
    <xf numFmtId="41" fontId="5" fillId="0" borderId="0" xfId="5" applyFont="1" applyFill="1" applyBorder="1" applyAlignment="1" applyProtection="1">
      <alignment vertical="center" wrapText="1"/>
      <protection locked="0"/>
    </xf>
    <xf numFmtId="9" fontId="6" fillId="0" borderId="1" xfId="2" applyNumberFormat="1" applyFill="1" applyBorder="1" applyAlignment="1" applyProtection="1">
      <alignment vertical="center" wrapText="1"/>
      <protection hidden="1"/>
    </xf>
    <xf numFmtId="0" fontId="5" fillId="8" borderId="1" xfId="0" applyFont="1" applyFill="1" applyBorder="1" applyAlignment="1" applyProtection="1">
      <alignment vertical="center" wrapText="1"/>
      <protection hidden="1"/>
    </xf>
    <xf numFmtId="0" fontId="5" fillId="10" borderId="1" xfId="0" applyFont="1" applyFill="1" applyBorder="1" applyAlignment="1" applyProtection="1">
      <alignment vertical="center" wrapText="1"/>
      <protection hidden="1"/>
    </xf>
    <xf numFmtId="0" fontId="0" fillId="0" borderId="1" xfId="0" applyFill="1" applyBorder="1" applyProtection="1">
      <protection hidden="1"/>
    </xf>
    <xf numFmtId="0" fontId="5" fillId="11" borderId="1" xfId="0" applyFont="1" applyFill="1" applyBorder="1" applyProtection="1">
      <protection hidden="1"/>
    </xf>
    <xf numFmtId="0" fontId="5" fillId="9" borderId="1" xfId="0" applyFont="1" applyFill="1" applyBorder="1" applyProtection="1">
      <protection hidden="1"/>
    </xf>
    <xf numFmtId="0" fontId="5" fillId="12" borderId="1" xfId="0" applyFont="1" applyFill="1" applyBorder="1" applyProtection="1">
      <protection hidden="1"/>
    </xf>
    <xf numFmtId="0" fontId="5" fillId="2" borderId="0" xfId="0" applyFont="1" applyFill="1" applyBorder="1" applyAlignment="1" applyProtection="1">
      <alignment horizontal="center" vertical="center" wrapText="1"/>
      <protection hidden="1"/>
    </xf>
    <xf numFmtId="0" fontId="5" fillId="2" borderId="0" xfId="0" applyFont="1" applyFill="1" applyBorder="1" applyAlignment="1" applyProtection="1">
      <alignment horizontal="center" vertical="center" wrapText="1"/>
      <protection hidden="1"/>
    </xf>
    <xf numFmtId="0" fontId="0" fillId="2" borderId="1" xfId="0" applyFont="1" applyFill="1" applyBorder="1" applyAlignment="1" applyProtection="1">
      <alignment horizontal="center" vertical="center" wrapText="1"/>
      <protection hidden="1"/>
    </xf>
    <xf numFmtId="0" fontId="0" fillId="2" borderId="1" xfId="0" applyFill="1" applyBorder="1" applyAlignment="1" applyProtection="1">
      <alignment horizontal="center" vertical="center" wrapText="1"/>
      <protection hidden="1"/>
    </xf>
    <xf numFmtId="0" fontId="0" fillId="0" borderId="1" xfId="0" applyFill="1" applyBorder="1" applyAlignment="1" applyProtection="1">
      <alignment horizontal="center" vertical="center" wrapText="1"/>
      <protection hidden="1"/>
    </xf>
    <xf numFmtId="0" fontId="5" fillId="11" borderId="1" xfId="0" applyFont="1" applyFill="1" applyBorder="1" applyAlignment="1" applyProtection="1">
      <alignment wrapText="1"/>
      <protection hidden="1"/>
    </xf>
    <xf numFmtId="0" fontId="0" fillId="2" borderId="0" xfId="0" applyFill="1" applyAlignment="1" applyProtection="1">
      <alignment wrapText="1"/>
      <protection hidden="1"/>
    </xf>
    <xf numFmtId="0" fontId="5" fillId="9" borderId="1" xfId="0" applyFont="1" applyFill="1" applyBorder="1" applyAlignment="1" applyProtection="1">
      <alignment wrapText="1"/>
      <protection hidden="1"/>
    </xf>
    <xf numFmtId="0" fontId="5" fillId="12" borderId="1" xfId="0" applyFont="1" applyFill="1" applyBorder="1" applyAlignment="1" applyProtection="1">
      <alignment wrapText="1"/>
      <protection hidden="1"/>
    </xf>
    <xf numFmtId="0" fontId="6" fillId="2" borderId="0" xfId="2" applyFill="1" applyBorder="1" applyAlignment="1" applyProtection="1">
      <alignment horizontal="center" wrapText="1"/>
      <protection hidden="1"/>
    </xf>
    <xf numFmtId="0" fontId="0" fillId="2" borderId="0" xfId="0" applyFill="1" applyAlignment="1" applyProtection="1">
      <alignment horizontal="center" vertical="center"/>
      <protection hidden="1"/>
    </xf>
    <xf numFmtId="0" fontId="6" fillId="2" borderId="0" xfId="2" applyFill="1" applyBorder="1" applyAlignment="1" applyProtection="1">
      <alignment horizontal="center" vertical="center"/>
      <protection hidden="1"/>
    </xf>
    <xf numFmtId="0" fontId="5" fillId="10" borderId="1" xfId="0" applyFont="1" applyFill="1" applyBorder="1" applyAlignment="1" applyProtection="1">
      <alignment horizontal="center" vertical="center" wrapText="1"/>
      <protection hidden="1"/>
    </xf>
    <xf numFmtId="0" fontId="5" fillId="8" borderId="1" xfId="0" applyFont="1" applyFill="1" applyBorder="1" applyAlignment="1" applyProtection="1">
      <alignment horizontal="center" vertical="center" wrapText="1"/>
      <protection hidden="1"/>
    </xf>
    <xf numFmtId="0" fontId="5" fillId="9" borderId="1" xfId="0" applyFont="1" applyFill="1" applyBorder="1" applyAlignment="1" applyProtection="1">
      <alignment horizontal="center" vertical="center"/>
      <protection hidden="1"/>
    </xf>
    <xf numFmtId="0" fontId="5" fillId="9" borderId="1" xfId="0" applyFont="1" applyFill="1" applyBorder="1" applyAlignment="1" applyProtection="1">
      <alignment horizontal="center" vertical="center" wrapText="1"/>
      <protection hidden="1"/>
    </xf>
    <xf numFmtId="0" fontId="5" fillId="11" borderId="1" xfId="0" applyFont="1" applyFill="1" applyBorder="1" applyAlignment="1" applyProtection="1">
      <alignment horizontal="center" vertical="center"/>
      <protection hidden="1"/>
    </xf>
    <xf numFmtId="0" fontId="5" fillId="12" borderId="1" xfId="0" applyFont="1" applyFill="1" applyBorder="1" applyAlignment="1" applyProtection="1">
      <alignment horizontal="center" vertical="center"/>
      <protection hidden="1"/>
    </xf>
    <xf numFmtId="0" fontId="6" fillId="10" borderId="1" xfId="2" applyFill="1" applyBorder="1" applyAlignment="1" applyProtection="1">
      <alignment horizontal="center" vertical="center" wrapText="1"/>
      <protection hidden="1"/>
    </xf>
    <xf numFmtId="9" fontId="5" fillId="0" borderId="0" xfId="0" applyNumberFormat="1" applyFont="1" applyFill="1" applyBorder="1" applyAlignment="1" applyProtection="1">
      <alignment vertical="center" wrapText="1"/>
      <protection locked="0"/>
    </xf>
    <xf numFmtId="0" fontId="6" fillId="2" borderId="0" xfId="2" applyFill="1" applyBorder="1" applyAlignment="1" applyProtection="1">
      <alignment horizontal="center"/>
      <protection hidden="1"/>
    </xf>
    <xf numFmtId="0" fontId="0" fillId="2" borderId="9" xfId="0" applyFill="1" applyBorder="1" applyAlignment="1" applyProtection="1">
      <alignment horizontal="center" vertical="center" wrapText="1"/>
      <protection hidden="1"/>
    </xf>
    <xf numFmtId="0" fontId="0" fillId="2" borderId="1" xfId="0" applyFill="1" applyBorder="1" applyAlignment="1" applyProtection="1">
      <alignment horizontal="center" vertical="center"/>
      <protection hidden="1"/>
    </xf>
    <xf numFmtId="0" fontId="8" fillId="2" borderId="1" xfId="0" applyFont="1" applyFill="1" applyBorder="1" applyAlignment="1" applyProtection="1">
      <alignment horizontal="center" vertical="center"/>
      <protection hidden="1"/>
    </xf>
    <xf numFmtId="0" fontId="6" fillId="2" borderId="0" xfId="2" applyFill="1" applyBorder="1" applyAlignment="1" applyProtection="1">
      <alignment horizontal="center" vertical="center"/>
      <protection hidden="1"/>
    </xf>
    <xf numFmtId="0" fontId="0" fillId="13" borderId="1" xfId="0" applyFill="1" applyBorder="1" applyAlignment="1" applyProtection="1">
      <alignment horizontal="center" vertical="center"/>
      <protection hidden="1"/>
    </xf>
    <xf numFmtId="0" fontId="0" fillId="0" borderId="7" xfId="0" applyFont="1" applyFill="1" applyBorder="1" applyAlignment="1" applyProtection="1">
      <alignment horizontal="center" vertical="center" wrapText="1"/>
    </xf>
    <xf numFmtId="0" fontId="0" fillId="0" borderId="7" xfId="0" applyFill="1" applyBorder="1" applyAlignment="1" applyProtection="1">
      <alignment horizontal="center" vertical="center" wrapText="1"/>
    </xf>
    <xf numFmtId="0" fontId="0" fillId="0" borderId="8" xfId="0" applyFill="1" applyBorder="1" applyAlignment="1" applyProtection="1">
      <alignment horizontal="center" vertical="center" wrapText="1"/>
    </xf>
    <xf numFmtId="0" fontId="0" fillId="0" borderId="9" xfId="0"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0" fillId="14" borderId="1" xfId="0" applyFill="1" applyBorder="1" applyAlignment="1" applyProtection="1">
      <alignment horizontal="center" vertical="center"/>
      <protection hidden="1"/>
    </xf>
    <xf numFmtId="0" fontId="5" fillId="15" borderId="1" xfId="0" applyFont="1" applyFill="1" applyBorder="1" applyAlignment="1" applyProtection="1">
      <alignment wrapText="1"/>
      <protection hidden="1"/>
    </xf>
    <xf numFmtId="0" fontId="5" fillId="16" borderId="1" xfId="0" applyFont="1" applyFill="1" applyBorder="1" applyAlignment="1" applyProtection="1">
      <alignment vertical="center" wrapText="1"/>
      <protection hidden="1"/>
    </xf>
    <xf numFmtId="9" fontId="0" fillId="2" borderId="0" xfId="0" applyNumberFormat="1" applyFill="1" applyBorder="1" applyAlignment="1" applyProtection="1">
      <alignment horizontal="center" vertical="center"/>
      <protection hidden="1"/>
    </xf>
    <xf numFmtId="0" fontId="0" fillId="2" borderId="0" xfId="0" applyFill="1" applyBorder="1" applyAlignment="1" applyProtection="1">
      <alignment horizontal="center" vertical="center"/>
      <protection hidden="1"/>
    </xf>
    <xf numFmtId="0" fontId="6" fillId="9" borderId="1" xfId="2" applyFill="1" applyBorder="1" applyAlignment="1" applyProtection="1">
      <alignment horizontal="center" vertical="center"/>
      <protection hidden="1"/>
    </xf>
    <xf numFmtId="0" fontId="0" fillId="2" borderId="0" xfId="0" applyFill="1" applyBorder="1" applyAlignment="1" applyProtection="1">
      <alignment horizontal="center" vertical="center" wrapText="1"/>
      <protection hidden="1"/>
    </xf>
    <xf numFmtId="0" fontId="0" fillId="0" borderId="0" xfId="0" applyFill="1" applyAlignment="1" applyProtection="1">
      <alignment horizontal="center" vertical="center" wrapText="1"/>
    </xf>
    <xf numFmtId="0" fontId="0" fillId="2" borderId="0" xfId="0" applyFill="1" applyAlignment="1" applyProtection="1">
      <alignment vertical="center"/>
      <protection hidden="1"/>
    </xf>
    <xf numFmtId="0" fontId="6" fillId="2" borderId="1" xfId="2" applyFill="1" applyBorder="1" applyAlignment="1" applyProtection="1">
      <alignment horizontal="center"/>
      <protection hidden="1"/>
    </xf>
    <xf numFmtId="0" fontId="6" fillId="2" borderId="1" xfId="2" applyFill="1" applyBorder="1" applyAlignment="1" applyProtection="1">
      <alignment horizontal="center" vertical="center"/>
      <protection hidden="1"/>
    </xf>
    <xf numFmtId="0" fontId="6" fillId="2" borderId="1" xfId="2" applyFill="1" applyBorder="1" applyAlignment="1" applyProtection="1">
      <alignment horizontal="center" vertical="center" wrapText="1"/>
      <protection hidden="1"/>
    </xf>
    <xf numFmtId="0" fontId="0" fillId="2" borderId="1" xfId="0" applyFill="1" applyBorder="1" applyAlignment="1" applyProtection="1">
      <alignment horizontal="left" vertical="center" wrapText="1"/>
      <protection hidden="1"/>
    </xf>
    <xf numFmtId="0" fontId="0" fillId="2" borderId="0" xfId="0" applyFill="1" applyBorder="1" applyAlignment="1" applyProtection="1">
      <alignment vertical="center"/>
      <protection hidden="1"/>
    </xf>
    <xf numFmtId="0" fontId="0" fillId="2" borderId="0" xfId="0" applyFill="1" applyBorder="1" applyAlignment="1" applyProtection="1">
      <alignment vertical="center" wrapText="1"/>
      <protection hidden="1"/>
    </xf>
    <xf numFmtId="0" fontId="0" fillId="2" borderId="0" xfId="0" applyFill="1" applyBorder="1" applyProtection="1">
      <protection hidden="1"/>
    </xf>
    <xf numFmtId="0" fontId="0" fillId="2" borderId="0" xfId="0" applyFont="1" applyFill="1" applyAlignment="1" applyProtection="1">
      <alignment horizontal="center" vertical="center"/>
      <protection hidden="1"/>
    </xf>
    <xf numFmtId="0" fontId="0" fillId="2" borderId="0" xfId="0" applyFill="1" applyAlignment="1" applyProtection="1">
      <alignment horizontal="center"/>
      <protection hidden="1"/>
    </xf>
    <xf numFmtId="0" fontId="0" fillId="2" borderId="0" xfId="0" applyFill="1" applyBorder="1" applyAlignment="1" applyProtection="1">
      <alignment horizontal="right" vertical="center"/>
      <protection hidden="1"/>
    </xf>
    <xf numFmtId="0" fontId="5" fillId="12" borderId="9" xfId="0" applyFont="1" applyFill="1" applyBorder="1" applyAlignment="1" applyProtection="1">
      <alignment horizontal="center" vertical="center"/>
      <protection hidden="1"/>
    </xf>
    <xf numFmtId="0" fontId="0" fillId="2" borderId="9" xfId="0" applyFill="1" applyBorder="1" applyAlignment="1" applyProtection="1">
      <alignment horizontal="center" vertical="center"/>
      <protection hidden="1"/>
    </xf>
    <xf numFmtId="0" fontId="5" fillId="9" borderId="9" xfId="0" applyFont="1" applyFill="1" applyBorder="1" applyAlignment="1" applyProtection="1">
      <alignment horizontal="center" vertical="center"/>
      <protection hidden="1"/>
    </xf>
    <xf numFmtId="9" fontId="6" fillId="2" borderId="0" xfId="1" applyFont="1" applyFill="1" applyBorder="1" applyAlignment="1" applyProtection="1">
      <alignment horizontal="center"/>
      <protection hidden="1"/>
    </xf>
    <xf numFmtId="9" fontId="6" fillId="2" borderId="1" xfId="1" applyFont="1" applyFill="1" applyBorder="1" applyAlignment="1" applyProtection="1">
      <alignment horizontal="center"/>
      <protection hidden="1"/>
    </xf>
    <xf numFmtId="0" fontId="9" fillId="2" borderId="0" xfId="0" applyFont="1" applyFill="1" applyAlignment="1" applyProtection="1">
      <alignment vertical="center"/>
      <protection hidden="1"/>
    </xf>
    <xf numFmtId="0" fontId="10" fillId="2" borderId="0" xfId="2" applyFont="1" applyFill="1" applyBorder="1" applyAlignment="1" applyProtection="1">
      <alignment horizontal="center" vertical="center"/>
      <protection hidden="1"/>
    </xf>
    <xf numFmtId="0" fontId="10" fillId="2" borderId="0" xfId="2" applyFont="1" applyFill="1" applyBorder="1" applyAlignment="1" applyProtection="1">
      <alignment horizontal="center" vertical="center" wrapText="1"/>
      <protection hidden="1"/>
    </xf>
    <xf numFmtId="0" fontId="9" fillId="2" borderId="0" xfId="0" applyFont="1" applyFill="1" applyAlignment="1" applyProtection="1">
      <alignment vertical="center" wrapText="1"/>
      <protection hidden="1"/>
    </xf>
    <xf numFmtId="0" fontId="0" fillId="2" borderId="0" xfId="0" applyFill="1" applyBorder="1" applyAlignment="1" applyProtection="1">
      <alignment wrapText="1"/>
      <protection hidden="1"/>
    </xf>
    <xf numFmtId="0" fontId="6" fillId="9" borderId="1" xfId="2" applyFill="1" applyBorder="1" applyAlignment="1" applyProtection="1">
      <alignment horizontal="center" vertical="center" wrapText="1"/>
      <protection hidden="1"/>
    </xf>
    <xf numFmtId="0" fontId="6" fillId="2" borderId="0" xfId="2" applyFill="1" applyBorder="1" applyAlignment="1" applyProtection="1">
      <alignment horizontal="center"/>
      <protection hidden="1"/>
    </xf>
    <xf numFmtId="0" fontId="5" fillId="2" borderId="0" xfId="0" applyFont="1" applyFill="1" applyBorder="1" applyAlignment="1" applyProtection="1">
      <alignment horizontal="center" vertical="center" wrapText="1"/>
      <protection hidden="1"/>
    </xf>
    <xf numFmtId="0" fontId="0" fillId="2" borderId="1" xfId="0" applyFill="1" applyBorder="1" applyAlignment="1" applyProtection="1">
      <alignment horizontal="center" vertical="center"/>
      <protection hidden="1"/>
    </xf>
    <xf numFmtId="0" fontId="0" fillId="2" borderId="1" xfId="0" applyFill="1" applyBorder="1" applyAlignment="1" applyProtection="1">
      <alignment horizontal="center" vertical="center" wrapText="1"/>
      <protection hidden="1"/>
    </xf>
    <xf numFmtId="9" fontId="0" fillId="2" borderId="1" xfId="1" applyFont="1" applyFill="1" applyBorder="1" applyAlignment="1" applyProtection="1">
      <alignment horizontal="center" vertical="center"/>
      <protection hidden="1"/>
    </xf>
    <xf numFmtId="0" fontId="6" fillId="2" borderId="1" xfId="2" applyFill="1" applyBorder="1" applyAlignment="1" applyProtection="1">
      <alignment horizontal="center" vertical="center"/>
      <protection hidden="1"/>
    </xf>
    <xf numFmtId="0" fontId="0" fillId="0" borderId="1" xfId="0" applyFill="1" applyBorder="1" applyAlignment="1" applyProtection="1">
      <alignment horizontal="center" vertical="center" wrapText="1"/>
      <protection hidden="1"/>
    </xf>
    <xf numFmtId="0" fontId="6" fillId="2" borderId="0" xfId="2" applyFill="1" applyBorder="1" applyAlignment="1" applyProtection="1">
      <alignment horizontal="center" vertical="center"/>
      <protection hidden="1"/>
    </xf>
    <xf numFmtId="0" fontId="0" fillId="2" borderId="9" xfId="0" applyFill="1" applyBorder="1" applyAlignment="1" applyProtection="1">
      <alignment horizontal="center" vertical="center"/>
      <protection hidden="1"/>
    </xf>
    <xf numFmtId="0" fontId="0" fillId="2" borderId="9" xfId="0" applyFill="1" applyBorder="1" applyAlignment="1" applyProtection="1">
      <alignment horizontal="center" vertical="center" wrapText="1"/>
      <protection hidden="1"/>
    </xf>
    <xf numFmtId="0" fontId="0" fillId="2" borderId="1" xfId="0" applyFont="1" applyFill="1" applyBorder="1" applyAlignment="1" applyProtection="1">
      <alignment horizontal="center" vertical="center" wrapText="1"/>
      <protection hidden="1"/>
    </xf>
    <xf numFmtId="9" fontId="0" fillId="2" borderId="0" xfId="0" applyNumberFormat="1" applyFill="1" applyBorder="1" applyAlignment="1" applyProtection="1">
      <alignment horizontal="center" vertical="center"/>
      <protection hidden="1"/>
    </xf>
    <xf numFmtId="0" fontId="0" fillId="2" borderId="0" xfId="0" applyFill="1" applyBorder="1" applyAlignment="1" applyProtection="1">
      <alignment horizontal="center" vertical="center"/>
      <protection hidden="1"/>
    </xf>
    <xf numFmtId="0" fontId="6" fillId="2" borderId="1" xfId="2" applyFill="1" applyBorder="1" applyAlignment="1" applyProtection="1">
      <alignment horizontal="center" vertical="center" wrapText="1"/>
      <protection hidden="1"/>
    </xf>
    <xf numFmtId="0" fontId="0" fillId="2" borderId="0" xfId="0" applyFill="1" applyBorder="1" applyAlignment="1" applyProtection="1">
      <alignment horizontal="right" vertical="center"/>
      <protection hidden="1"/>
    </xf>
    <xf numFmtId="0" fontId="6" fillId="2" borderId="13" xfId="2" applyFill="1" applyBorder="1" applyAlignment="1" applyProtection="1">
      <alignment vertical="center"/>
      <protection hidden="1"/>
    </xf>
    <xf numFmtId="0" fontId="5" fillId="9" borderId="1" xfId="0" applyFont="1" applyFill="1" applyBorder="1" applyAlignment="1" applyProtection="1">
      <alignment vertical="center" wrapText="1"/>
      <protection hidden="1"/>
    </xf>
    <xf numFmtId="0" fontId="0" fillId="2" borderId="1" xfId="0" applyFill="1" applyBorder="1" applyAlignment="1" applyProtection="1">
      <alignment horizontal="center" vertical="center"/>
      <protection hidden="1"/>
    </xf>
    <xf numFmtId="9" fontId="0" fillId="2" borderId="1" xfId="1" applyFont="1" applyFill="1" applyBorder="1" applyAlignment="1" applyProtection="1">
      <alignment horizontal="center" vertical="center"/>
      <protection hidden="1"/>
    </xf>
    <xf numFmtId="9" fontId="0" fillId="2" borderId="1" xfId="1" applyFont="1" applyFill="1" applyBorder="1" applyAlignment="1" applyProtection="1">
      <alignment horizontal="center" vertical="center"/>
      <protection hidden="1"/>
    </xf>
    <xf numFmtId="165" fontId="0" fillId="2" borderId="0" xfId="3" applyFont="1" applyFill="1" applyBorder="1" applyAlignment="1" applyProtection="1">
      <alignment horizontal="center" vertical="center"/>
      <protection hidden="1"/>
    </xf>
    <xf numFmtId="0" fontId="6" fillId="2" borderId="0" xfId="2" applyFill="1" applyBorder="1" applyAlignment="1" applyProtection="1">
      <alignment horizontal="center"/>
      <protection hidden="1"/>
    </xf>
    <xf numFmtId="0" fontId="0" fillId="2" borderId="1" xfId="0" applyFill="1" applyBorder="1" applyAlignment="1" applyProtection="1">
      <alignment horizontal="center" vertical="center"/>
      <protection hidden="1"/>
    </xf>
    <xf numFmtId="9" fontId="0" fillId="2" borderId="1" xfId="1" applyFont="1" applyFill="1" applyBorder="1" applyAlignment="1" applyProtection="1">
      <alignment horizontal="center" vertical="center"/>
      <protection hidden="1"/>
    </xf>
    <xf numFmtId="0" fontId="6" fillId="2" borderId="1" xfId="2" applyFill="1" applyBorder="1" applyAlignment="1" applyProtection="1">
      <alignment horizontal="center" vertical="center" wrapText="1"/>
      <protection hidden="1"/>
    </xf>
    <xf numFmtId="0" fontId="0" fillId="0" borderId="9" xfId="0" applyFill="1" applyBorder="1" applyAlignment="1" applyProtection="1">
      <alignment horizontal="center" vertical="center" wrapText="1"/>
    </xf>
    <xf numFmtId="0" fontId="0" fillId="2" borderId="15" xfId="0" applyFill="1" applyBorder="1" applyAlignment="1" applyProtection="1">
      <alignment vertical="center"/>
      <protection hidden="1"/>
    </xf>
    <xf numFmtId="9" fontId="0" fillId="2" borderId="15" xfId="0" applyNumberFormat="1" applyFill="1" applyBorder="1" applyAlignment="1" applyProtection="1">
      <alignment horizontal="center" vertical="center"/>
      <protection hidden="1"/>
    </xf>
    <xf numFmtId="0" fontId="6" fillId="10" borderId="1" xfId="2" applyFill="1" applyBorder="1" applyAlignment="1" applyProtection="1">
      <alignment horizontal="center" vertical="center"/>
      <protection hidden="1"/>
    </xf>
    <xf numFmtId="0" fontId="6" fillId="12" borderId="1" xfId="2" applyFill="1" applyBorder="1" applyAlignment="1" applyProtection="1">
      <alignment horizontal="center" vertical="center"/>
      <protection hidden="1"/>
    </xf>
    <xf numFmtId="0" fontId="6" fillId="8" borderId="1" xfId="2" applyFill="1" applyBorder="1" applyAlignment="1" applyProtection="1">
      <alignment horizontal="center" vertical="center" wrapText="1"/>
      <protection hidden="1"/>
    </xf>
    <xf numFmtId="167" fontId="0" fillId="18" borderId="1" xfId="0" applyNumberFormat="1" applyFill="1" applyBorder="1" applyAlignment="1" applyProtection="1">
      <alignment vertical="center" wrapText="1"/>
    </xf>
    <xf numFmtId="165" fontId="0" fillId="18" borderId="1" xfId="3" applyFont="1" applyFill="1" applyBorder="1" applyAlignment="1" applyProtection="1">
      <alignment vertical="center" wrapText="1"/>
    </xf>
    <xf numFmtId="9" fontId="0" fillId="18" borderId="1" xfId="1" applyFont="1" applyFill="1" applyBorder="1" applyAlignment="1" applyProtection="1">
      <alignment vertical="center" wrapText="1"/>
      <protection hidden="1"/>
    </xf>
    <xf numFmtId="167" fontId="6" fillId="18" borderId="1" xfId="2" applyNumberFormat="1" applyFill="1" applyBorder="1" applyAlignment="1" applyProtection="1">
      <alignment vertical="center" wrapText="1"/>
    </xf>
    <xf numFmtId="14" fontId="0" fillId="18" borderId="1" xfId="0" applyNumberFormat="1" applyFill="1" applyBorder="1" applyAlignment="1" applyProtection="1">
      <alignment vertical="center" wrapText="1"/>
      <protection locked="0"/>
    </xf>
    <xf numFmtId="165" fontId="0" fillId="18" borderId="1" xfId="3" applyFont="1" applyFill="1" applyBorder="1" applyAlignment="1" applyProtection="1">
      <alignment vertical="center" wrapText="1"/>
      <protection locked="0"/>
    </xf>
    <xf numFmtId="0" fontId="6" fillId="18" borderId="1" xfId="2" applyFill="1" applyBorder="1" applyAlignment="1" applyProtection="1">
      <alignment vertical="center" wrapText="1"/>
      <protection locked="0"/>
    </xf>
    <xf numFmtId="0" fontId="0" fillId="18" borderId="1" xfId="0" applyFill="1" applyBorder="1" applyAlignment="1" applyProtection="1">
      <alignment vertical="center" wrapText="1"/>
      <protection locked="0"/>
    </xf>
    <xf numFmtId="9" fontId="0" fillId="18" borderId="1" xfId="1" applyFont="1" applyFill="1" applyBorder="1" applyAlignment="1" applyProtection="1">
      <alignment vertical="center" wrapText="1"/>
    </xf>
    <xf numFmtId="0" fontId="6" fillId="18" borderId="1" xfId="2" applyFill="1" applyBorder="1" applyAlignment="1" applyProtection="1">
      <alignment vertical="center" wrapText="1"/>
    </xf>
    <xf numFmtId="14" fontId="0" fillId="18" borderId="1" xfId="0" applyNumberFormat="1" applyFill="1" applyBorder="1" applyAlignment="1" applyProtection="1">
      <alignment vertical="center"/>
      <protection locked="0"/>
    </xf>
    <xf numFmtId="14" fontId="0" fillId="2" borderId="1" xfId="0" applyNumberFormat="1"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1" xfId="0" applyNumberFormat="1" applyFill="1" applyBorder="1" applyAlignment="1" applyProtection="1">
      <alignment vertical="center" wrapText="1"/>
    </xf>
    <xf numFmtId="165" fontId="0" fillId="18" borderId="1" xfId="3" applyFont="1" applyFill="1" applyBorder="1" applyAlignment="1" applyProtection="1">
      <alignment vertical="center"/>
      <protection locked="0"/>
    </xf>
    <xf numFmtId="9" fontId="6" fillId="18" borderId="1" xfId="2" applyNumberFormat="1" applyFill="1" applyBorder="1" applyAlignment="1" applyProtection="1">
      <alignment vertical="center" wrapText="1"/>
      <protection hidden="1"/>
    </xf>
    <xf numFmtId="164" fontId="0" fillId="18" borderId="1" xfId="4" applyFont="1" applyFill="1" applyBorder="1" applyAlignment="1" applyProtection="1">
      <alignment vertical="center" wrapText="1"/>
      <protection locked="0"/>
    </xf>
    <xf numFmtId="164" fontId="0" fillId="18" borderId="1" xfId="4" applyFont="1" applyFill="1" applyBorder="1" applyAlignment="1" applyProtection="1">
      <alignment vertical="center" wrapText="1"/>
    </xf>
    <xf numFmtId="165" fontId="0" fillId="2" borderId="1" xfId="3" applyFont="1" applyFill="1" applyBorder="1" applyAlignment="1" applyProtection="1">
      <alignment vertical="center" wrapText="1"/>
      <protection locked="0"/>
    </xf>
    <xf numFmtId="0" fontId="4" fillId="0" borderId="1" xfId="2" applyFont="1" applyFill="1" applyBorder="1" applyAlignment="1" applyProtection="1">
      <alignment vertical="center" wrapText="1"/>
      <protection locked="0"/>
    </xf>
    <xf numFmtId="14" fontId="0" fillId="18" borderId="1" xfId="0" applyNumberFormat="1" applyFill="1" applyBorder="1" applyAlignment="1">
      <alignment vertical="center"/>
    </xf>
    <xf numFmtId="0" fontId="0" fillId="18" borderId="1" xfId="0" applyFill="1" applyBorder="1" applyAlignment="1">
      <alignment vertical="center"/>
    </xf>
    <xf numFmtId="9" fontId="0" fillId="18" borderId="1" xfId="1" applyFont="1" applyFill="1" applyBorder="1" applyAlignment="1">
      <alignment vertical="center"/>
    </xf>
    <xf numFmtId="0" fontId="6" fillId="18" borderId="1" xfId="2" applyFill="1" applyBorder="1" applyAlignment="1">
      <alignment vertical="center" wrapText="1"/>
    </xf>
    <xf numFmtId="0" fontId="0" fillId="2" borderId="1" xfId="0" applyFill="1" applyBorder="1" applyAlignment="1" applyProtection="1">
      <alignment horizontal="center" vertical="center"/>
      <protection hidden="1"/>
    </xf>
    <xf numFmtId="9" fontId="0" fillId="2" borderId="1" xfId="1" applyFont="1" applyFill="1" applyBorder="1" applyAlignment="1" applyProtection="1">
      <alignment horizontal="center" vertical="center"/>
      <protection hidden="1"/>
    </xf>
    <xf numFmtId="166" fontId="0" fillId="18" borderId="1" xfId="0" applyNumberFormat="1" applyFont="1" applyFill="1" applyBorder="1" applyAlignment="1" applyProtection="1">
      <alignment vertical="center"/>
    </xf>
    <xf numFmtId="164" fontId="4" fillId="18" borderId="16" xfId="4" applyFont="1" applyFill="1" applyBorder="1" applyAlignment="1" applyProtection="1">
      <alignment vertical="center" wrapText="1"/>
    </xf>
    <xf numFmtId="9" fontId="4" fillId="18" borderId="16" xfId="1" applyFont="1" applyFill="1" applyBorder="1" applyAlignment="1" applyProtection="1">
      <alignment vertical="center" wrapText="1"/>
      <protection hidden="1"/>
    </xf>
    <xf numFmtId="165" fontId="0" fillId="18" borderId="1" xfId="3" applyFont="1" applyFill="1" applyBorder="1" applyAlignment="1" applyProtection="1">
      <alignment vertical="center" wrapText="1"/>
      <protection hidden="1"/>
    </xf>
    <xf numFmtId="164" fontId="7" fillId="0" borderId="1" xfId="4" applyFont="1" applyFill="1" applyBorder="1" applyAlignment="1">
      <alignment vertical="center"/>
    </xf>
    <xf numFmtId="9" fontId="0" fillId="2" borderId="1" xfId="0" applyNumberFormat="1" applyFill="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9" fontId="0" fillId="2" borderId="1" xfId="1" applyFont="1" applyFill="1" applyBorder="1" applyAlignment="1" applyProtection="1">
      <alignment horizontal="center" vertical="center"/>
      <protection hidden="1"/>
    </xf>
    <xf numFmtId="0" fontId="6" fillId="2" borderId="0" xfId="2" applyFill="1" applyBorder="1" applyAlignment="1" applyProtection="1">
      <alignment horizontal="center" vertical="center"/>
      <protection hidden="1"/>
    </xf>
    <xf numFmtId="0" fontId="0" fillId="2" borderId="9" xfId="0" applyFill="1" applyBorder="1" applyAlignment="1" applyProtection="1">
      <alignment horizontal="center" vertical="center"/>
      <protection hidden="1"/>
    </xf>
    <xf numFmtId="9" fontId="0" fillId="2" borderId="0" xfId="0" applyNumberFormat="1" applyFill="1" applyBorder="1" applyAlignment="1" applyProtection="1">
      <alignment horizontal="center" vertical="center"/>
      <protection hidden="1"/>
    </xf>
    <xf numFmtId="0" fontId="6" fillId="2" borderId="1" xfId="2" applyFill="1" applyBorder="1" applyAlignment="1" applyProtection="1">
      <alignment horizontal="center" vertical="center" wrapText="1"/>
      <protection hidden="1"/>
    </xf>
    <xf numFmtId="0" fontId="6" fillId="2" borderId="0" xfId="2" applyFill="1" applyBorder="1" applyAlignment="1" applyProtection="1">
      <alignment horizontal="center"/>
      <protection hidden="1"/>
    </xf>
    <xf numFmtId="0" fontId="5" fillId="2" borderId="0" xfId="0" applyFont="1" applyFill="1" applyBorder="1" applyAlignment="1" applyProtection="1">
      <alignment horizontal="center" vertical="center" wrapText="1"/>
      <protection hidden="1"/>
    </xf>
    <xf numFmtId="9" fontId="0" fillId="2" borderId="1" xfId="0" applyNumberFormat="1" applyFill="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9" fontId="0" fillId="2" borderId="0" xfId="0" applyNumberFormat="1" applyFill="1" applyBorder="1" applyAlignment="1" applyProtection="1">
      <alignment horizontal="center" vertical="center"/>
      <protection hidden="1"/>
    </xf>
    <xf numFmtId="0" fontId="0" fillId="2" borderId="0" xfId="0" applyFill="1" applyBorder="1" applyAlignment="1" applyProtection="1">
      <alignment horizontal="center" vertical="center"/>
      <protection hidden="1"/>
    </xf>
    <xf numFmtId="0" fontId="6" fillId="2" borderId="0" xfId="2" applyFill="1" applyBorder="1" applyAlignment="1" applyProtection="1">
      <alignment horizontal="center" vertical="center"/>
      <protection hidden="1"/>
    </xf>
    <xf numFmtId="0" fontId="6" fillId="2" borderId="1" xfId="2" applyFill="1" applyBorder="1" applyAlignment="1" applyProtection="1">
      <alignment horizontal="center" vertical="center" wrapText="1"/>
      <protection hidden="1"/>
    </xf>
    <xf numFmtId="0" fontId="0" fillId="2" borderId="9" xfId="0" applyFill="1" applyBorder="1" applyAlignment="1" applyProtection="1">
      <alignment horizontal="center" vertical="center"/>
      <protection hidden="1"/>
    </xf>
    <xf numFmtId="9" fontId="0" fillId="2" borderId="1" xfId="1" applyFont="1" applyFill="1" applyBorder="1" applyAlignment="1" applyProtection="1">
      <alignment horizontal="center" vertical="center"/>
      <protection hidden="1"/>
    </xf>
    <xf numFmtId="0" fontId="0" fillId="0" borderId="0" xfId="0" applyFill="1" applyAlignment="1">
      <alignment vertical="center"/>
    </xf>
    <xf numFmtId="3" fontId="5" fillId="0" borderId="0" xfId="0" applyNumberFormat="1" applyFont="1" applyFill="1" applyBorder="1" applyAlignment="1">
      <alignment vertical="center" wrapText="1"/>
    </xf>
    <xf numFmtId="164" fontId="5" fillId="0" borderId="0" xfId="4" applyFont="1" applyFill="1" applyBorder="1" applyAlignment="1">
      <alignment vertical="center" wrapText="1"/>
    </xf>
    <xf numFmtId="0" fontId="5" fillId="10" borderId="1" xfId="0" applyFont="1" applyFill="1" applyBorder="1" applyAlignment="1" applyProtection="1">
      <alignment horizontal="center" vertical="center"/>
      <protection hidden="1"/>
    </xf>
    <xf numFmtId="0" fontId="0" fillId="18" borderId="1" xfId="0" applyFill="1" applyBorder="1" applyAlignment="1" applyProtection="1">
      <alignment vertical="center" wrapText="1"/>
    </xf>
    <xf numFmtId="9" fontId="0" fillId="2" borderId="0" xfId="0" applyNumberFormat="1" applyFill="1" applyBorder="1" applyAlignment="1" applyProtection="1">
      <alignment vertical="center"/>
      <protection hidden="1"/>
    </xf>
    <xf numFmtId="0" fontId="6" fillId="3" borderId="1" xfId="2" applyFill="1" applyBorder="1" applyAlignment="1" applyProtection="1">
      <alignment horizontal="center" vertical="center"/>
      <protection hidden="1"/>
    </xf>
    <xf numFmtId="0" fontId="11" fillId="2" borderId="0" xfId="0" applyFont="1" applyFill="1" applyAlignment="1" applyProtection="1">
      <alignment vertical="center" wrapText="1"/>
      <protection hidden="1"/>
    </xf>
    <xf numFmtId="0" fontId="0" fillId="2" borderId="4" xfId="0" applyFill="1" applyBorder="1" applyAlignment="1" applyProtection="1">
      <alignment horizontal="center" vertical="center" wrapText="1"/>
      <protection hidden="1"/>
    </xf>
    <xf numFmtId="0" fontId="0" fillId="2" borderId="14" xfId="0" applyFill="1" applyBorder="1" applyAlignment="1" applyProtection="1">
      <alignment horizontal="center" vertical="center" wrapText="1"/>
      <protection hidden="1"/>
    </xf>
    <xf numFmtId="0" fontId="0" fillId="2" borderId="5" xfId="0" applyFill="1" applyBorder="1" applyAlignment="1" applyProtection="1">
      <alignment horizontal="center" vertical="center" wrapText="1"/>
      <protection hidden="1"/>
    </xf>
    <xf numFmtId="0" fontId="0" fillId="0" borderId="1" xfId="0" applyBorder="1" applyAlignment="1">
      <alignment horizontal="center" vertical="center" wrapText="1"/>
    </xf>
    <xf numFmtId="9" fontId="0" fillId="2" borderId="15" xfId="0" applyNumberFormat="1" applyFill="1" applyBorder="1" applyAlignment="1" applyProtection="1">
      <alignment vertical="center"/>
      <protection hidden="1"/>
    </xf>
    <xf numFmtId="0" fontId="0" fillId="19" borderId="1" xfId="0" applyFill="1" applyBorder="1" applyAlignment="1" applyProtection="1">
      <alignment horizontal="center" vertical="center"/>
      <protection hidden="1"/>
    </xf>
    <xf numFmtId="9" fontId="0" fillId="19" borderId="1" xfId="1" applyFont="1" applyFill="1" applyBorder="1" applyAlignment="1" applyProtection="1">
      <alignment horizontal="center" vertical="center"/>
      <protection hidden="1"/>
    </xf>
    <xf numFmtId="0" fontId="0" fillId="0" borderId="1" xfId="0" applyBorder="1" applyAlignment="1">
      <alignment horizontal="center"/>
    </xf>
    <xf numFmtId="9" fontId="0" fillId="0" borderId="1" xfId="1" applyFont="1" applyBorder="1"/>
    <xf numFmtId="0" fontId="0" fillId="9" borderId="1" xfId="0" applyFill="1" applyBorder="1"/>
    <xf numFmtId="9" fontId="0" fillId="9" borderId="1" xfId="1" applyFont="1" applyFill="1" applyBorder="1"/>
    <xf numFmtId="164" fontId="0" fillId="0" borderId="0" xfId="4" applyFont="1"/>
    <xf numFmtId="164" fontId="0" fillId="0" borderId="0" xfId="4" applyFont="1" applyAlignment="1">
      <alignment vertical="center" wrapText="1"/>
    </xf>
    <xf numFmtId="0" fontId="0" fillId="2" borderId="12" xfId="0" applyFill="1" applyBorder="1" applyAlignment="1" applyProtection="1">
      <alignment vertical="center" wrapText="1"/>
      <protection hidden="1"/>
    </xf>
    <xf numFmtId="0" fontId="0" fillId="9" borderId="1" xfId="0" applyFill="1" applyBorder="1" applyAlignment="1">
      <alignment vertical="center"/>
    </xf>
    <xf numFmtId="0" fontId="0" fillId="0" borderId="1" xfId="0" applyBorder="1" applyAlignment="1">
      <alignment horizontal="center" vertical="center"/>
    </xf>
    <xf numFmtId="9" fontId="0" fillId="0" borderId="1" xfId="1" applyFont="1" applyBorder="1" applyAlignment="1">
      <alignment horizontal="center" vertical="center"/>
    </xf>
    <xf numFmtId="0" fontId="0" fillId="9" borderId="1" xfId="0" applyFill="1" applyBorder="1" applyAlignment="1">
      <alignment horizontal="center" vertical="center"/>
    </xf>
    <xf numFmtId="169" fontId="0" fillId="9" borderId="1" xfId="3" applyNumberFormat="1" applyFont="1" applyFill="1" applyBorder="1" applyAlignment="1">
      <alignment horizontal="center" vertical="center"/>
    </xf>
    <xf numFmtId="9" fontId="0" fillId="9" borderId="1" xfId="1" applyFont="1" applyFill="1" applyBorder="1" applyAlignment="1">
      <alignment horizontal="center" vertical="center"/>
    </xf>
    <xf numFmtId="9" fontId="0" fillId="0" borderId="1" xfId="0" applyNumberFormat="1" applyBorder="1" applyAlignment="1">
      <alignment horizontal="center" vertical="center"/>
    </xf>
    <xf numFmtId="0" fontId="0" fillId="0" borderId="0" xfId="0" applyAlignment="1">
      <alignment horizontal="center" vertical="center"/>
    </xf>
    <xf numFmtId="164" fontId="0" fillId="0" borderId="0" xfId="4" applyFont="1" applyAlignment="1">
      <alignment horizontal="center" vertical="center"/>
    </xf>
    <xf numFmtId="0" fontId="0" fillId="0" borderId="0" xfId="0" applyAlignment="1">
      <alignment horizontal="justify"/>
    </xf>
    <xf numFmtId="0" fontId="0" fillId="0" borderId="1" xfId="0" applyBorder="1" applyAlignment="1">
      <alignment horizontal="justify" vertical="center" wrapText="1"/>
    </xf>
    <xf numFmtId="0" fontId="0" fillId="0" borderId="1" xfId="0" applyBorder="1" applyAlignment="1">
      <alignment horizontal="justify" wrapText="1"/>
    </xf>
    <xf numFmtId="0" fontId="0" fillId="0" borderId="1" xfId="0" applyBorder="1" applyAlignment="1">
      <alignment horizontal="justify"/>
    </xf>
    <xf numFmtId="0" fontId="0" fillId="9" borderId="1" xfId="0" applyFill="1" applyBorder="1" applyAlignment="1">
      <alignment horizontal="center" vertical="center" wrapText="1"/>
    </xf>
    <xf numFmtId="9" fontId="0" fillId="9" borderId="1" xfId="0" applyNumberFormat="1" applyFill="1" applyBorder="1" applyAlignment="1">
      <alignment horizontal="center" vertical="center"/>
    </xf>
    <xf numFmtId="0" fontId="0" fillId="15" borderId="1" xfId="0" applyFill="1" applyBorder="1" applyAlignment="1" applyProtection="1">
      <alignment horizontal="center" vertical="center"/>
      <protection hidden="1"/>
    </xf>
    <xf numFmtId="9" fontId="0" fillId="0" borderId="1" xfId="0" applyNumberFormat="1" applyBorder="1" applyAlignment="1">
      <alignment horizontal="right" vertical="center"/>
    </xf>
    <xf numFmtId="0" fontId="12" fillId="2" borderId="0" xfId="0" applyFont="1" applyFill="1" applyAlignment="1" applyProtection="1">
      <alignment vertical="center"/>
      <protection hidden="1"/>
    </xf>
    <xf numFmtId="0" fontId="12" fillId="2" borderId="0" xfId="0" applyFont="1" applyFill="1" applyProtection="1">
      <protection hidden="1"/>
    </xf>
    <xf numFmtId="0" fontId="11" fillId="2" borderId="0" xfId="0" applyFont="1" applyFill="1" applyAlignment="1" applyProtection="1">
      <alignment vertical="center"/>
      <protection hidden="1"/>
    </xf>
    <xf numFmtId="0" fontId="12" fillId="2" borderId="0" xfId="0" applyFont="1" applyFill="1" applyBorder="1" applyProtection="1">
      <protection hidden="1"/>
    </xf>
    <xf numFmtId="0" fontId="0" fillId="0" borderId="1" xfId="0" applyBorder="1" applyAlignment="1">
      <alignment horizontal="justify" vertical="center"/>
    </xf>
    <xf numFmtId="9" fontId="0" fillId="2" borderId="0" xfId="1" applyFont="1" applyFill="1" applyBorder="1" applyProtection="1">
      <protection hidden="1"/>
    </xf>
    <xf numFmtId="0" fontId="6" fillId="2" borderId="0" xfId="2" applyFill="1" applyBorder="1" applyAlignment="1" applyProtection="1">
      <alignment horizontal="center"/>
      <protection hidden="1"/>
    </xf>
    <xf numFmtId="0" fontId="5" fillId="2" borderId="0" xfId="0" applyFont="1" applyFill="1" applyBorder="1" applyAlignment="1" applyProtection="1">
      <alignment horizontal="center" vertical="center" wrapText="1"/>
      <protection hidden="1"/>
    </xf>
    <xf numFmtId="0" fontId="0" fillId="0" borderId="1" xfId="0" applyFill="1" applyBorder="1" applyAlignment="1" applyProtection="1">
      <alignment horizontal="center" vertical="center" wrapText="1"/>
      <protection hidden="1"/>
    </xf>
    <xf numFmtId="9" fontId="0" fillId="2" borderId="1" xfId="0" applyNumberFormat="1" applyFill="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9" fontId="0" fillId="2" borderId="0" xfId="0" applyNumberFormat="1" applyFill="1" applyBorder="1" applyAlignment="1" applyProtection="1">
      <alignment horizontal="center" vertical="center"/>
      <protection hidden="1"/>
    </xf>
    <xf numFmtId="0" fontId="0" fillId="2" borderId="0" xfId="0" applyFill="1" applyBorder="1" applyAlignment="1" applyProtection="1">
      <alignment horizontal="center" vertical="center"/>
      <protection hidden="1"/>
    </xf>
    <xf numFmtId="0" fontId="6" fillId="2" borderId="1" xfId="2" applyFill="1" applyBorder="1" applyAlignment="1" applyProtection="1">
      <alignment horizontal="center" vertical="center"/>
      <protection hidden="1"/>
    </xf>
    <xf numFmtId="0" fontId="6" fillId="2" borderId="0" xfId="2" applyFill="1" applyBorder="1" applyAlignment="1" applyProtection="1">
      <alignment horizontal="center" vertical="center"/>
      <protection hidden="1"/>
    </xf>
    <xf numFmtId="0" fontId="6" fillId="2" borderId="1" xfId="2" applyFill="1" applyBorder="1" applyAlignment="1" applyProtection="1">
      <alignment horizontal="center" vertical="center" wrapText="1"/>
      <protection hidden="1"/>
    </xf>
    <xf numFmtId="0" fontId="0" fillId="2" borderId="1" xfId="0" applyFill="1" applyBorder="1" applyAlignment="1" applyProtection="1">
      <alignment horizontal="center" vertical="center" wrapText="1"/>
      <protection hidden="1"/>
    </xf>
    <xf numFmtId="0" fontId="0" fillId="2" borderId="9" xfId="0" applyFill="1" applyBorder="1" applyAlignment="1" applyProtection="1">
      <alignment horizontal="center" vertical="center" wrapText="1"/>
      <protection hidden="1"/>
    </xf>
    <xf numFmtId="0" fontId="0" fillId="2" borderId="0" xfId="0" applyFill="1" applyBorder="1" applyAlignment="1" applyProtection="1">
      <alignment horizontal="right" vertical="center"/>
      <protection hidden="1"/>
    </xf>
    <xf numFmtId="0" fontId="0" fillId="2" borderId="1" xfId="0" applyFont="1" applyFill="1" applyBorder="1" applyAlignment="1" applyProtection="1">
      <alignment horizontal="center" vertical="center" wrapText="1"/>
      <protection hidden="1"/>
    </xf>
    <xf numFmtId="9" fontId="0" fillId="2" borderId="1" xfId="1" applyFont="1" applyFill="1" applyBorder="1" applyAlignment="1" applyProtection="1">
      <alignment horizontal="center" vertical="center"/>
      <protection hidden="1"/>
    </xf>
    <xf numFmtId="0" fontId="0" fillId="8" borderId="1" xfId="0" applyFill="1" applyBorder="1" applyAlignment="1" applyProtection="1">
      <alignment horizontal="center" vertical="center"/>
      <protection hidden="1"/>
    </xf>
    <xf numFmtId="0" fontId="0" fillId="0" borderId="9"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7" xfId="0" applyFill="1" applyBorder="1" applyAlignment="1" applyProtection="1">
      <alignment horizontal="center" vertical="center" wrapText="1"/>
    </xf>
    <xf numFmtId="0" fontId="0" fillId="11" borderId="4" xfId="0" applyFont="1" applyFill="1" applyBorder="1" applyAlignment="1" applyProtection="1">
      <alignment vertical="center" wrapText="1"/>
    </xf>
    <xf numFmtId="0" fontId="0" fillId="20" borderId="4" xfId="0" applyFont="1" applyFill="1" applyBorder="1" applyAlignment="1" applyProtection="1">
      <alignment vertical="center" wrapText="1"/>
    </xf>
    <xf numFmtId="0" fontId="0" fillId="0" borderId="8" xfId="0" applyFont="1" applyFill="1" applyBorder="1" applyAlignment="1" applyProtection="1">
      <alignment vertical="center" wrapText="1"/>
    </xf>
    <xf numFmtId="0" fontId="0" fillId="0" borderId="9" xfId="0" applyFont="1" applyFill="1" applyBorder="1" applyAlignment="1" applyProtection="1">
      <alignment vertical="center" wrapText="1"/>
    </xf>
    <xf numFmtId="165" fontId="0" fillId="0" borderId="1" xfId="3" applyFont="1" applyFill="1" applyBorder="1" applyAlignment="1" applyProtection="1">
      <alignment vertical="center" wrapText="1"/>
      <protection hidden="1"/>
    </xf>
    <xf numFmtId="3" fontId="0" fillId="0" borderId="0" xfId="0" applyNumberFormat="1" applyFill="1" applyAlignment="1">
      <alignment vertical="center"/>
    </xf>
    <xf numFmtId="41" fontId="0" fillId="18" borderId="1" xfId="5" applyFont="1" applyFill="1" applyBorder="1" applyAlignment="1" applyProtection="1">
      <alignment vertical="center" wrapText="1"/>
      <protection hidden="1"/>
    </xf>
    <xf numFmtId="0" fontId="0" fillId="2" borderId="1" xfId="0" applyFill="1" applyBorder="1" applyAlignment="1" applyProtection="1">
      <alignment horizontal="center" vertical="center"/>
      <protection hidden="1"/>
    </xf>
    <xf numFmtId="9" fontId="0" fillId="2" borderId="1" xfId="1" applyFont="1" applyFill="1" applyBorder="1" applyAlignment="1" applyProtection="1">
      <alignment horizontal="center" vertical="center"/>
      <protection hidden="1"/>
    </xf>
    <xf numFmtId="14" fontId="0" fillId="18" borderId="7" xfId="0" applyNumberFormat="1" applyFill="1" applyBorder="1" applyAlignment="1" applyProtection="1">
      <alignment vertical="center"/>
      <protection locked="0"/>
    </xf>
    <xf numFmtId="165" fontId="0" fillId="18" borderId="7" xfId="3" applyFont="1" applyFill="1" applyBorder="1" applyAlignment="1" applyProtection="1">
      <alignment vertical="center"/>
      <protection locked="0"/>
    </xf>
    <xf numFmtId="167" fontId="0" fillId="18" borderId="7" xfId="0" applyNumberFormat="1" applyFill="1" applyBorder="1" applyAlignment="1" applyProtection="1">
      <alignment vertical="center" wrapText="1"/>
    </xf>
    <xf numFmtId="9" fontId="0" fillId="18" borderId="7" xfId="1" applyFont="1" applyFill="1" applyBorder="1" applyAlignment="1" applyProtection="1">
      <alignment vertical="center" wrapText="1"/>
    </xf>
    <xf numFmtId="167" fontId="6" fillId="18" borderId="7" xfId="2" applyNumberFormat="1" applyFill="1" applyBorder="1" applyAlignment="1" applyProtection="1">
      <alignment vertical="center" wrapText="1"/>
    </xf>
    <xf numFmtId="9" fontId="0" fillId="0" borderId="1" xfId="1" applyNumberFormat="1" applyFont="1" applyFill="1" applyBorder="1" applyAlignment="1" applyProtection="1">
      <alignment vertical="center" wrapText="1"/>
      <protection hidden="1"/>
    </xf>
    <xf numFmtId="0" fontId="4" fillId="2" borderId="1" xfId="2" applyFont="1" applyFill="1" applyBorder="1" applyAlignment="1" applyProtection="1">
      <alignment vertical="center" wrapText="1"/>
      <protection locked="0"/>
    </xf>
    <xf numFmtId="0" fontId="5"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 fillId="0" borderId="0" xfId="0" applyFont="1" applyFill="1"/>
    <xf numFmtId="0" fontId="1" fillId="0" borderId="4" xfId="0" applyFont="1" applyFill="1" applyBorder="1" applyAlignment="1">
      <alignment vertical="center" wrapText="1"/>
    </xf>
    <xf numFmtId="0" fontId="1" fillId="11" borderId="4" xfId="0" applyFont="1" applyFill="1" applyBorder="1" applyAlignment="1">
      <alignment vertical="center" wrapText="1"/>
    </xf>
    <xf numFmtId="0" fontId="0" fillId="2" borderId="1" xfId="0" applyFill="1" applyBorder="1" applyAlignment="1" applyProtection="1">
      <alignment horizontal="center" vertical="center"/>
      <protection hidden="1"/>
    </xf>
    <xf numFmtId="9" fontId="0" fillId="2" borderId="0" xfId="0" applyNumberFormat="1" applyFill="1" applyBorder="1" applyAlignment="1" applyProtection="1">
      <alignment horizontal="center" vertical="center"/>
      <protection hidden="1"/>
    </xf>
    <xf numFmtId="0" fontId="0" fillId="2" borderId="0" xfId="0" applyFill="1" applyBorder="1" applyAlignment="1" applyProtection="1">
      <alignment horizontal="center" vertical="center"/>
      <protection hidden="1"/>
    </xf>
    <xf numFmtId="0" fontId="0" fillId="2" borderId="0" xfId="0" applyFill="1" applyBorder="1" applyAlignment="1" applyProtection="1">
      <alignment horizontal="right" vertical="center"/>
      <protection hidden="1"/>
    </xf>
    <xf numFmtId="9" fontId="0" fillId="2" borderId="1" xfId="1" applyFont="1" applyFill="1" applyBorder="1" applyAlignment="1" applyProtection="1">
      <alignment horizontal="center" vertical="center"/>
      <protection hidden="1"/>
    </xf>
    <xf numFmtId="14" fontId="0" fillId="18" borderId="1" xfId="1" applyNumberFormat="1" applyFont="1" applyFill="1" applyBorder="1" applyAlignment="1" applyProtection="1">
      <alignment vertical="center" wrapText="1"/>
    </xf>
    <xf numFmtId="42" fontId="0" fillId="18" borderId="1" xfId="6" applyFont="1" applyFill="1" applyBorder="1" applyAlignment="1" applyProtection="1">
      <alignment vertical="center" wrapText="1"/>
    </xf>
    <xf numFmtId="14" fontId="0" fillId="0" borderId="7" xfId="0" applyNumberFormat="1" applyFill="1" applyBorder="1" applyAlignment="1" applyProtection="1">
      <alignment vertical="center" wrapText="1"/>
      <protection locked="0"/>
    </xf>
    <xf numFmtId="164" fontId="0" fillId="0" borderId="7" xfId="4" applyFont="1" applyFill="1" applyBorder="1" applyAlignment="1" applyProtection="1">
      <alignment vertical="center" wrapText="1"/>
      <protection locked="0"/>
    </xf>
    <xf numFmtId="164" fontId="0" fillId="0" borderId="7" xfId="4" applyFont="1" applyFill="1" applyBorder="1" applyAlignment="1" applyProtection="1">
      <alignment vertical="center" wrapText="1"/>
    </xf>
    <xf numFmtId="10" fontId="0" fillId="0" borderId="7" xfId="1" applyNumberFormat="1" applyFont="1" applyFill="1" applyBorder="1" applyAlignment="1" applyProtection="1">
      <alignment vertical="center" wrapText="1"/>
      <protection hidden="1"/>
    </xf>
    <xf numFmtId="0" fontId="6" fillId="0" borderId="7" xfId="2" applyFill="1" applyBorder="1" applyAlignment="1" applyProtection="1">
      <alignment vertical="center" wrapText="1"/>
      <protection locked="0"/>
    </xf>
    <xf numFmtId="3" fontId="0" fillId="0" borderId="7" xfId="0" applyNumberFormat="1" applyFill="1" applyBorder="1" applyAlignment="1" applyProtection="1">
      <alignment vertical="center" wrapText="1"/>
    </xf>
    <xf numFmtId="9" fontId="0" fillId="0" borderId="7" xfId="1" applyFont="1" applyFill="1" applyBorder="1" applyAlignment="1" applyProtection="1">
      <alignment vertical="center" wrapText="1"/>
      <protection hidden="1"/>
    </xf>
    <xf numFmtId="14" fontId="0" fillId="18" borderId="7" xfId="0" applyNumberFormat="1" applyFill="1" applyBorder="1" applyAlignment="1" applyProtection="1">
      <alignment vertical="center" wrapText="1"/>
      <protection locked="0"/>
    </xf>
    <xf numFmtId="164" fontId="0" fillId="18" borderId="7" xfId="4" applyFont="1" applyFill="1" applyBorder="1" applyAlignment="1" applyProtection="1">
      <alignment vertical="center" wrapText="1"/>
      <protection locked="0"/>
    </xf>
    <xf numFmtId="164" fontId="0" fillId="18" borderId="7" xfId="4" applyFont="1" applyFill="1" applyBorder="1" applyAlignment="1" applyProtection="1">
      <alignment vertical="center" wrapText="1"/>
    </xf>
    <xf numFmtId="9" fontId="0" fillId="18" borderId="7" xfId="1" applyFont="1" applyFill="1" applyBorder="1" applyAlignment="1" applyProtection="1">
      <alignment vertical="center" wrapText="1"/>
      <protection hidden="1"/>
    </xf>
    <xf numFmtId="0" fontId="6" fillId="18" borderId="7" xfId="2" applyFill="1" applyBorder="1" applyAlignment="1" applyProtection="1">
      <alignment vertical="center" wrapText="1"/>
      <protection locked="0"/>
    </xf>
    <xf numFmtId="0" fontId="0" fillId="0" borderId="7" xfId="0" applyFill="1" applyBorder="1" applyAlignment="1" applyProtection="1">
      <alignment vertical="center" wrapText="1"/>
      <protection locked="0"/>
    </xf>
    <xf numFmtId="44" fontId="0" fillId="0" borderId="1" xfId="0" applyNumberFormat="1" applyBorder="1" applyAlignment="1">
      <alignment vertical="center"/>
    </xf>
    <xf numFmtId="3" fontId="0" fillId="0" borderId="1" xfId="0" applyNumberFormat="1" applyBorder="1" applyAlignment="1">
      <alignment vertical="center"/>
    </xf>
    <xf numFmtId="0" fontId="0" fillId="0" borderId="4" xfId="0" applyFill="1" applyBorder="1" applyAlignment="1" applyProtection="1">
      <alignment vertical="center" wrapText="1"/>
    </xf>
    <xf numFmtId="42" fontId="0" fillId="18" borderId="1" xfId="6" applyFont="1" applyFill="1" applyBorder="1" applyAlignment="1">
      <alignment vertical="center"/>
    </xf>
    <xf numFmtId="42" fontId="0" fillId="18" borderId="9" xfId="6" applyFont="1" applyFill="1" applyBorder="1" applyAlignment="1" applyProtection="1">
      <alignment vertical="center" wrapText="1"/>
      <protection locked="0"/>
    </xf>
    <xf numFmtId="42" fontId="0" fillId="18" borderId="9" xfId="6" applyFont="1" applyFill="1" applyBorder="1" applyAlignment="1" applyProtection="1">
      <alignment vertical="center" wrapText="1"/>
    </xf>
    <xf numFmtId="14" fontId="0" fillId="0" borderId="1" xfId="0" applyNumberFormat="1" applyFill="1" applyBorder="1" applyAlignment="1" applyProtection="1">
      <alignment vertical="center" wrapText="1"/>
      <protection hidden="1"/>
    </xf>
    <xf numFmtId="41" fontId="0" fillId="18" borderId="1" xfId="5" applyFont="1" applyFill="1" applyBorder="1" applyAlignment="1" applyProtection="1">
      <alignment vertical="center" wrapText="1"/>
    </xf>
    <xf numFmtId="0" fontId="0" fillId="11" borderId="4" xfId="0" applyFont="1" applyFill="1" applyBorder="1" applyAlignment="1">
      <alignment vertical="center" wrapText="1"/>
    </xf>
    <xf numFmtId="165" fontId="0" fillId="11" borderId="1" xfId="3" applyFont="1" applyFill="1" applyBorder="1" applyAlignment="1" applyProtection="1">
      <alignment vertical="center" wrapText="1"/>
    </xf>
    <xf numFmtId="9" fontId="0" fillId="11" borderId="1" xfId="1" applyFont="1" applyFill="1" applyBorder="1" applyAlignment="1" applyProtection="1">
      <alignment vertical="center" wrapText="1"/>
      <protection hidden="1"/>
    </xf>
    <xf numFmtId="14" fontId="0" fillId="11" borderId="1" xfId="0" applyNumberFormat="1" applyFill="1" applyBorder="1" applyAlignment="1" applyProtection="1">
      <alignment vertical="center"/>
      <protection locked="0"/>
    </xf>
    <xf numFmtId="165" fontId="0" fillId="11" borderId="1" xfId="3" applyFont="1" applyFill="1" applyBorder="1" applyAlignment="1" applyProtection="1">
      <alignment vertical="center"/>
      <protection locked="0"/>
    </xf>
    <xf numFmtId="0" fontId="6" fillId="11" borderId="1" xfId="2" applyFill="1" applyBorder="1" applyAlignment="1" applyProtection="1">
      <alignment horizontal="center" vertical="center" wrapText="1"/>
      <protection locked="0"/>
    </xf>
    <xf numFmtId="9" fontId="0" fillId="0" borderId="1" xfId="1" applyFont="1" applyFill="1" applyBorder="1" applyAlignment="1" applyProtection="1">
      <alignment horizontal="center" vertical="center"/>
      <protection hidden="1"/>
    </xf>
    <xf numFmtId="9" fontId="0" fillId="15" borderId="1" xfId="1" applyFont="1" applyFill="1" applyBorder="1" applyAlignment="1" applyProtection="1">
      <alignment horizontal="center" vertical="center"/>
      <protection hidden="1"/>
    </xf>
    <xf numFmtId="0" fontId="0" fillId="20" borderId="1" xfId="0" applyFill="1" applyBorder="1" applyAlignment="1" applyProtection="1">
      <alignment horizontal="center" vertical="center"/>
      <protection hidden="1"/>
    </xf>
    <xf numFmtId="169" fontId="0" fillId="0" borderId="1" xfId="3" applyNumberFormat="1" applyFont="1" applyFill="1" applyBorder="1" applyAlignment="1" applyProtection="1">
      <alignment vertical="center" wrapText="1"/>
      <protection locked="0"/>
    </xf>
    <xf numFmtId="0" fontId="0" fillId="0" borderId="1" xfId="1" applyNumberFormat="1" applyFont="1" applyFill="1" applyBorder="1" applyAlignment="1" applyProtection="1">
      <alignment vertical="center" wrapText="1"/>
      <protection hidden="1"/>
    </xf>
    <xf numFmtId="167" fontId="1" fillId="18" borderId="1" xfId="0" applyNumberFormat="1" applyFont="1" applyFill="1" applyBorder="1" applyAlignment="1" applyProtection="1">
      <alignment vertical="center" wrapText="1"/>
    </xf>
    <xf numFmtId="0" fontId="1" fillId="18" borderId="1" xfId="0" applyFont="1" applyFill="1" applyBorder="1" applyAlignment="1" applyProtection="1">
      <alignment vertical="center" wrapText="1"/>
      <protection locked="0"/>
    </xf>
    <xf numFmtId="165" fontId="1" fillId="18" borderId="1" xfId="3" applyFont="1" applyFill="1" applyBorder="1" applyAlignment="1" applyProtection="1">
      <alignment vertical="center" wrapText="1"/>
    </xf>
    <xf numFmtId="9" fontId="1" fillId="18" borderId="1" xfId="1" applyFont="1" applyFill="1" applyBorder="1" applyAlignment="1" applyProtection="1">
      <alignment vertical="center" wrapText="1"/>
      <protection hidden="1"/>
    </xf>
    <xf numFmtId="0" fontId="0" fillId="20" borderId="4" xfId="0" applyFont="1" applyFill="1" applyBorder="1" applyAlignment="1">
      <alignment vertical="center" wrapText="1"/>
    </xf>
    <xf numFmtId="165" fontId="0" fillId="0" borderId="1" xfId="0" applyNumberFormat="1" applyFill="1" applyBorder="1" applyAlignment="1" applyProtection="1">
      <alignment vertical="center" wrapText="1"/>
      <protection hidden="1"/>
    </xf>
    <xf numFmtId="0" fontId="0" fillId="18" borderId="4" xfId="0" applyFont="1" applyFill="1" applyBorder="1" applyAlignment="1" applyProtection="1">
      <alignment vertical="center" wrapText="1"/>
    </xf>
    <xf numFmtId="0" fontId="1" fillId="21" borderId="4" xfId="0" applyFont="1" applyFill="1" applyBorder="1" applyAlignment="1" applyProtection="1">
      <alignment vertical="center" wrapText="1"/>
    </xf>
    <xf numFmtId="0" fontId="6" fillId="2" borderId="0" xfId="2" applyFill="1" applyBorder="1" applyAlignment="1" applyProtection="1">
      <alignment vertical="center"/>
      <protection hidden="1"/>
    </xf>
    <xf numFmtId="0" fontId="0" fillId="2" borderId="1" xfId="0" applyFill="1" applyBorder="1" applyAlignment="1" applyProtection="1">
      <alignment horizontal="center" vertical="center"/>
      <protection hidden="1"/>
    </xf>
    <xf numFmtId="9" fontId="6" fillId="2" borderId="0" xfId="2" applyNumberFormat="1" applyFill="1" applyBorder="1" applyAlignment="1" applyProtection="1">
      <alignment horizontal="center"/>
      <protection hidden="1"/>
    </xf>
    <xf numFmtId="0" fontId="17" fillId="2" borderId="1" xfId="2" applyFont="1" applyFill="1" applyBorder="1" applyAlignment="1" applyProtection="1">
      <alignment horizontal="center"/>
      <protection hidden="1"/>
    </xf>
    <xf numFmtId="9" fontId="17" fillId="2" borderId="1" xfId="1" applyFont="1" applyFill="1" applyBorder="1" applyAlignment="1" applyProtection="1">
      <alignment horizontal="center"/>
      <protection hidden="1"/>
    </xf>
    <xf numFmtId="9" fontId="16" fillId="2" borderId="1" xfId="1" applyFont="1" applyFill="1" applyBorder="1" applyAlignment="1" applyProtection="1">
      <alignment horizontal="center"/>
      <protection hidden="1"/>
    </xf>
    <xf numFmtId="0" fontId="16" fillId="2" borderId="1" xfId="0" applyFont="1" applyFill="1" applyBorder="1" applyAlignment="1" applyProtection="1">
      <alignment horizontal="center" vertical="center" wrapText="1"/>
      <protection hidden="1"/>
    </xf>
    <xf numFmtId="0" fontId="18" fillId="2" borderId="1" xfId="0" applyFont="1" applyFill="1" applyBorder="1" applyAlignment="1" applyProtection="1">
      <alignment horizontal="center" vertical="center" wrapText="1"/>
      <protection hidden="1"/>
    </xf>
    <xf numFmtId="0" fontId="18" fillId="2" borderId="1" xfId="0" applyFont="1" applyFill="1" applyBorder="1" applyAlignment="1" applyProtection="1">
      <alignment horizontal="center" vertical="center"/>
      <protection hidden="1"/>
    </xf>
    <xf numFmtId="0" fontId="16" fillId="2" borderId="1" xfId="0" applyFont="1" applyFill="1" applyBorder="1" applyAlignment="1" applyProtection="1">
      <alignment horizontal="center" wrapText="1"/>
      <protection hidden="1"/>
    </xf>
    <xf numFmtId="0" fontId="16" fillId="2" borderId="1" xfId="0" applyFont="1" applyFill="1" applyBorder="1" applyAlignment="1" applyProtection="1">
      <alignment horizontal="center"/>
      <protection hidden="1"/>
    </xf>
    <xf numFmtId="0" fontId="12" fillId="2" borderId="12" xfId="0" applyFont="1" applyFill="1" applyBorder="1" applyAlignment="1" applyProtection="1">
      <alignment vertical="center" wrapText="1"/>
      <protection hidden="1"/>
    </xf>
    <xf numFmtId="9" fontId="12" fillId="2" borderId="0" xfId="1" applyFont="1" applyFill="1" applyBorder="1" applyProtection="1">
      <protection hidden="1"/>
    </xf>
    <xf numFmtId="9" fontId="0" fillId="2" borderId="1" xfId="1" applyFont="1" applyFill="1" applyBorder="1" applyAlignment="1" applyProtection="1">
      <alignment horizontal="center" vertical="center"/>
      <protection hidden="1"/>
    </xf>
    <xf numFmtId="0" fontId="0" fillId="0" borderId="1" xfId="0" applyFill="1" applyBorder="1" applyAlignment="1" applyProtection="1">
      <alignment horizontal="center" vertical="center" wrapText="1"/>
      <protection locked="0"/>
    </xf>
    <xf numFmtId="42" fontId="0" fillId="18" borderId="0" xfId="6" applyFont="1" applyFill="1" applyAlignment="1">
      <alignment horizontal="center" vertical="center"/>
    </xf>
    <xf numFmtId="0" fontId="0" fillId="18" borderId="1" xfId="0" applyFill="1" applyBorder="1" applyAlignment="1" applyProtection="1">
      <alignment vertical="center"/>
      <protection locked="0"/>
    </xf>
    <xf numFmtId="168" fontId="0" fillId="18" borderId="1" xfId="0" applyNumberFormat="1" applyFill="1" applyBorder="1" applyAlignment="1" applyProtection="1">
      <alignment vertical="center" wrapText="1"/>
    </xf>
    <xf numFmtId="0" fontId="6" fillId="2" borderId="0" xfId="2" applyFill="1" applyBorder="1" applyAlignment="1" applyProtection="1">
      <alignment horizontal="center"/>
      <protection hidden="1"/>
    </xf>
    <xf numFmtId="0" fontId="5" fillId="2" borderId="0" xfId="0" applyFont="1" applyFill="1" applyBorder="1" applyAlignment="1" applyProtection="1">
      <alignment horizontal="center" vertical="center" wrapText="1"/>
      <protection hidden="1"/>
    </xf>
    <xf numFmtId="0" fontId="0" fillId="2" borderId="1" xfId="0" applyFill="1" applyBorder="1" applyAlignment="1" applyProtection="1">
      <alignment horizontal="center" vertical="center"/>
      <protection hidden="1"/>
    </xf>
    <xf numFmtId="0" fontId="0" fillId="2" borderId="1" xfId="0" applyFill="1" applyBorder="1" applyAlignment="1" applyProtection="1">
      <alignment horizontal="center" vertical="center" wrapText="1"/>
      <protection hidden="1"/>
    </xf>
    <xf numFmtId="9" fontId="0" fillId="2" borderId="1" xfId="1" applyFont="1" applyFill="1" applyBorder="1" applyAlignment="1" applyProtection="1">
      <alignment horizontal="center" vertical="center"/>
      <protection hidden="1"/>
    </xf>
    <xf numFmtId="0" fontId="6" fillId="2" borderId="1" xfId="2" applyFill="1" applyBorder="1" applyAlignment="1" applyProtection="1">
      <alignment horizontal="center" vertical="center"/>
      <protection hidden="1"/>
    </xf>
    <xf numFmtId="0" fontId="0" fillId="0" borderId="1" xfId="0" applyFill="1" applyBorder="1" applyAlignment="1" applyProtection="1">
      <alignment horizontal="center" vertical="center" wrapText="1"/>
      <protection hidden="1"/>
    </xf>
    <xf numFmtId="0" fontId="6" fillId="2" borderId="0" xfId="2" applyFill="1" applyBorder="1" applyAlignment="1" applyProtection="1">
      <alignment horizontal="center" vertical="center"/>
      <protection hidden="1"/>
    </xf>
    <xf numFmtId="0" fontId="0" fillId="2" borderId="9" xfId="0" applyFill="1" applyBorder="1" applyAlignment="1" applyProtection="1">
      <alignment horizontal="center" vertical="center" wrapText="1"/>
      <protection hidden="1"/>
    </xf>
    <xf numFmtId="9" fontId="0" fillId="2" borderId="0" xfId="0" applyNumberFormat="1" applyFill="1" applyBorder="1" applyAlignment="1" applyProtection="1">
      <alignment horizontal="center" vertical="center"/>
      <protection hidden="1"/>
    </xf>
    <xf numFmtId="0" fontId="0" fillId="2" borderId="0" xfId="0" applyFill="1" applyBorder="1" applyAlignment="1" applyProtection="1">
      <alignment horizontal="center" vertical="center"/>
      <protection hidden="1"/>
    </xf>
    <xf numFmtId="0" fontId="0" fillId="2" borderId="0" xfId="0" applyFill="1" applyBorder="1" applyAlignment="1" applyProtection="1">
      <alignment horizontal="right" vertical="center"/>
      <protection hidden="1"/>
    </xf>
    <xf numFmtId="0" fontId="6" fillId="2" borderId="1" xfId="2" applyFill="1" applyBorder="1" applyAlignment="1" applyProtection="1">
      <alignment horizontal="center" vertical="center" wrapText="1"/>
      <protection hidden="1"/>
    </xf>
    <xf numFmtId="165" fontId="0" fillId="2" borderId="0" xfId="3" applyFont="1" applyFill="1" applyBorder="1" applyAlignment="1" applyProtection="1">
      <alignment horizontal="center" vertical="center"/>
      <protection hidden="1"/>
    </xf>
    <xf numFmtId="0" fontId="6" fillId="2" borderId="1" xfId="2" applyFill="1" applyBorder="1" applyAlignment="1" applyProtection="1">
      <alignment horizontal="center"/>
      <protection hidden="1"/>
    </xf>
    <xf numFmtId="9" fontId="0" fillId="22" borderId="1" xfId="1" applyFont="1" applyFill="1" applyBorder="1" applyAlignment="1" applyProtection="1">
      <alignment horizontal="center" vertical="center"/>
      <protection hidden="1"/>
    </xf>
    <xf numFmtId="9" fontId="0" fillId="2" borderId="1" xfId="0" applyNumberFormat="1" applyFill="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9" fontId="0" fillId="2" borderId="1" xfId="1" applyFont="1" applyFill="1" applyBorder="1" applyAlignment="1" applyProtection="1">
      <alignment horizontal="center" vertical="center"/>
      <protection hidden="1"/>
    </xf>
    <xf numFmtId="0" fontId="6" fillId="2" borderId="4" xfId="2" applyFill="1" applyBorder="1" applyAlignment="1" applyProtection="1">
      <alignment horizontal="center" vertical="center" wrapText="1"/>
      <protection hidden="1"/>
    </xf>
    <xf numFmtId="9" fontId="0" fillId="2" borderId="4" xfId="1" applyFont="1" applyFill="1" applyBorder="1" applyAlignment="1" applyProtection="1">
      <alignment horizontal="center" vertical="center"/>
      <protection hidden="1"/>
    </xf>
    <xf numFmtId="9" fontId="1" fillId="0" borderId="1" xfId="1" applyFont="1" applyFill="1" applyBorder="1" applyAlignment="1" applyProtection="1">
      <alignment horizontal="center" vertical="center"/>
      <protection hidden="1"/>
    </xf>
    <xf numFmtId="0" fontId="5" fillId="2" borderId="0" xfId="0" applyFont="1" applyFill="1" applyBorder="1" applyAlignment="1" applyProtection="1">
      <alignment horizontal="center" vertical="center" wrapText="1"/>
      <protection hidden="1"/>
    </xf>
    <xf numFmtId="9" fontId="0" fillId="2" borderId="1" xfId="0" applyNumberFormat="1" applyFill="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9" fontId="0" fillId="2" borderId="1" xfId="1" applyFont="1" applyFill="1" applyBorder="1" applyAlignment="1" applyProtection="1">
      <alignment horizontal="center" vertical="center"/>
      <protection hidden="1"/>
    </xf>
    <xf numFmtId="0" fontId="6" fillId="2" borderId="4" xfId="2" applyFill="1" applyBorder="1" applyAlignment="1" applyProtection="1">
      <alignment horizontal="center" vertical="center" wrapText="1"/>
      <protection hidden="1"/>
    </xf>
    <xf numFmtId="0" fontId="0" fillId="2" borderId="4" xfId="0" applyFill="1" applyBorder="1" applyAlignment="1" applyProtection="1">
      <alignment horizontal="center" vertical="center"/>
      <protection hidden="1"/>
    </xf>
    <xf numFmtId="0" fontId="20" fillId="2" borderId="0" xfId="0" applyFont="1" applyFill="1" applyBorder="1" applyAlignment="1" applyProtection="1">
      <alignment vertical="center" wrapText="1"/>
      <protection hidden="1"/>
    </xf>
    <xf numFmtId="0" fontId="8" fillId="2" borderId="0" xfId="0" applyFont="1" applyFill="1" applyProtection="1">
      <protection hidden="1"/>
    </xf>
    <xf numFmtId="0" fontId="21" fillId="2" borderId="0" xfId="0" applyFont="1" applyFill="1" applyAlignment="1" applyProtection="1">
      <alignment vertical="center"/>
      <protection hidden="1"/>
    </xf>
    <xf numFmtId="0" fontId="8" fillId="2" borderId="0" xfId="0" applyFont="1" applyFill="1" applyBorder="1" applyProtection="1">
      <protection hidden="1"/>
    </xf>
    <xf numFmtId="0" fontId="8" fillId="2" borderId="0" xfId="0" applyFont="1" applyFill="1" applyAlignment="1" applyProtection="1">
      <alignment vertical="center"/>
      <protection hidden="1"/>
    </xf>
    <xf numFmtId="9" fontId="0" fillId="0" borderId="4" xfId="1" applyFont="1" applyFill="1" applyBorder="1" applyAlignment="1" applyProtection="1">
      <alignment horizontal="center" vertical="center"/>
      <protection hidden="1"/>
    </xf>
    <xf numFmtId="9" fontId="4" fillId="0" borderId="4" xfId="1" applyFont="1" applyFill="1" applyBorder="1" applyAlignment="1" applyProtection="1">
      <alignment horizontal="center" vertical="center"/>
      <protection hidden="1"/>
    </xf>
    <xf numFmtId="9" fontId="1" fillId="0" borderId="4" xfId="1" applyFont="1" applyFill="1" applyBorder="1" applyAlignment="1" applyProtection="1">
      <alignment horizontal="center" vertical="center"/>
      <protection hidden="1"/>
    </xf>
    <xf numFmtId="9" fontId="0" fillId="15" borderId="4" xfId="1" applyFont="1" applyFill="1" applyBorder="1" applyAlignment="1" applyProtection="1">
      <alignment horizontal="center" vertical="center"/>
      <protection hidden="1"/>
    </xf>
    <xf numFmtId="9" fontId="0" fillId="2" borderId="1" xfId="1" applyNumberFormat="1" applyFont="1" applyFill="1" applyBorder="1" applyAlignment="1" applyProtection="1">
      <alignment horizontal="center" vertical="center"/>
      <protection hidden="1"/>
    </xf>
    <xf numFmtId="0" fontId="9" fillId="2" borderId="0" xfId="0" applyFont="1" applyFill="1" applyAlignment="1" applyProtection="1">
      <alignment horizontal="center" vertical="center"/>
      <protection hidden="1"/>
    </xf>
    <xf numFmtId="0" fontId="0" fillId="2" borderId="0" xfId="0" applyFont="1" applyFill="1" applyBorder="1" applyAlignment="1" applyProtection="1">
      <alignment horizontal="center" vertical="center"/>
      <protection hidden="1"/>
    </xf>
    <xf numFmtId="0" fontId="0" fillId="2" borderId="1" xfId="0" applyFont="1" applyFill="1" applyBorder="1" applyAlignment="1" applyProtection="1">
      <alignment horizontal="center" vertical="center"/>
      <protection hidden="1"/>
    </xf>
    <xf numFmtId="9" fontId="0" fillId="2" borderId="0" xfId="1" applyFont="1" applyFill="1" applyBorder="1" applyAlignment="1" applyProtection="1">
      <alignment horizontal="center" vertical="center"/>
      <protection hidden="1"/>
    </xf>
    <xf numFmtId="0" fontId="6" fillId="2" borderId="7" xfId="2" applyFill="1" applyBorder="1" applyAlignment="1" applyProtection="1">
      <alignment horizontal="center" vertical="center" wrapText="1"/>
      <protection hidden="1"/>
    </xf>
    <xf numFmtId="9" fontId="5" fillId="2" borderId="1" xfId="0" applyNumberFormat="1" applyFont="1" applyFill="1" applyBorder="1" applyAlignment="1" applyProtection="1">
      <alignment horizontal="center" vertical="center"/>
      <protection hidden="1"/>
    </xf>
    <xf numFmtId="0" fontId="12" fillId="2" borderId="4" xfId="0" applyFont="1" applyFill="1" applyBorder="1" applyProtection="1">
      <protection hidden="1"/>
    </xf>
    <xf numFmtId="0" fontId="19" fillId="2" borderId="0" xfId="2" applyFont="1" applyFill="1" applyBorder="1" applyAlignment="1" applyProtection="1">
      <alignment vertical="center" wrapText="1"/>
      <protection hidden="1"/>
    </xf>
    <xf numFmtId="9" fontId="0" fillId="2" borderId="0" xfId="0" applyNumberFormat="1" applyFont="1" applyFill="1" applyBorder="1" applyAlignment="1" applyProtection="1">
      <alignment horizontal="center" vertical="center"/>
      <protection hidden="1"/>
    </xf>
    <xf numFmtId="0" fontId="11" fillId="2" borderId="0" xfId="0" applyFont="1" applyFill="1" applyBorder="1" applyAlignment="1" applyProtection="1">
      <alignment vertical="center"/>
      <protection hidden="1"/>
    </xf>
    <xf numFmtId="0" fontId="9" fillId="2" borderId="0" xfId="0" applyFont="1" applyFill="1" applyBorder="1" applyAlignment="1" applyProtection="1">
      <alignment horizontal="center" vertical="center"/>
      <protection hidden="1"/>
    </xf>
    <xf numFmtId="0" fontId="17" fillId="2" borderId="1" xfId="2" applyFont="1" applyFill="1" applyBorder="1" applyAlignment="1" applyProtection="1">
      <alignment vertical="center"/>
      <protection hidden="1"/>
    </xf>
    <xf numFmtId="0" fontId="0" fillId="2" borderId="4" xfId="0" applyFill="1" applyBorder="1" applyAlignment="1" applyProtection="1">
      <alignment vertical="center" wrapText="1"/>
      <protection hidden="1"/>
    </xf>
    <xf numFmtId="0" fontId="0" fillId="2" borderId="14" xfId="0" applyFill="1" applyBorder="1" applyAlignment="1" applyProtection="1">
      <alignment vertical="center" wrapText="1"/>
      <protection hidden="1"/>
    </xf>
    <xf numFmtId="0" fontId="0" fillId="2" borderId="5" xfId="0" applyFill="1" applyBorder="1" applyAlignment="1" applyProtection="1">
      <alignment vertical="center" wrapText="1"/>
      <protection hidden="1"/>
    </xf>
    <xf numFmtId="0" fontId="0" fillId="2" borderId="9" xfId="0" applyFont="1" applyFill="1" applyBorder="1" applyAlignment="1" applyProtection="1">
      <alignment horizontal="center" vertical="center"/>
      <protection hidden="1"/>
    </xf>
    <xf numFmtId="1" fontId="16" fillId="2" borderId="1" xfId="1" applyNumberFormat="1" applyFont="1" applyFill="1" applyBorder="1" applyAlignment="1" applyProtection="1">
      <alignment horizontal="center" vertical="center"/>
      <protection hidden="1"/>
    </xf>
    <xf numFmtId="9" fontId="4" fillId="2" borderId="1" xfId="1" applyFont="1" applyFill="1" applyBorder="1" applyAlignment="1" applyProtection="1">
      <alignment horizontal="center" vertical="center"/>
      <protection hidden="1"/>
    </xf>
    <xf numFmtId="9" fontId="4" fillId="2" borderId="1" xfId="1" applyNumberFormat="1" applyFont="1" applyFill="1" applyBorder="1" applyAlignment="1" applyProtection="1">
      <alignment horizontal="center" vertical="center"/>
      <protection hidden="1"/>
    </xf>
    <xf numFmtId="9" fontId="4" fillId="2" borderId="4" xfId="1" applyFont="1" applyFill="1" applyBorder="1" applyAlignment="1" applyProtection="1">
      <alignment horizontal="center" vertical="center"/>
      <protection hidden="1"/>
    </xf>
    <xf numFmtId="9" fontId="5" fillId="14" borderId="1" xfId="1" applyFont="1" applyFill="1" applyBorder="1" applyAlignment="1" applyProtection="1">
      <alignment horizontal="center" vertical="center"/>
      <protection hidden="1"/>
    </xf>
    <xf numFmtId="0" fontId="0" fillId="0" borderId="0" xfId="0" applyFont="1" applyFill="1" applyAlignment="1" applyProtection="1">
      <alignment horizontal="center" vertical="center"/>
    </xf>
    <xf numFmtId="0" fontId="5" fillId="0" borderId="0" xfId="0" applyFont="1" applyFill="1" applyBorder="1" applyAlignment="1">
      <alignment horizontal="center" vertical="center" wrapText="1"/>
    </xf>
    <xf numFmtId="0" fontId="0" fillId="0" borderId="1" xfId="0" applyFill="1" applyBorder="1" applyAlignment="1">
      <alignment horizontal="center" vertical="center" wrapText="1"/>
    </xf>
    <xf numFmtId="9" fontId="16" fillId="2" borderId="1" xfId="1" applyFont="1" applyFill="1" applyBorder="1" applyAlignment="1" applyProtection="1">
      <alignment horizontal="center" vertical="center"/>
      <protection hidden="1"/>
    </xf>
    <xf numFmtId="0" fontId="17" fillId="2" borderId="1" xfId="2" applyFont="1" applyFill="1" applyBorder="1" applyAlignment="1" applyProtection="1">
      <alignment horizontal="center" vertical="center"/>
      <protection hidden="1"/>
    </xf>
    <xf numFmtId="9" fontId="17" fillId="2" borderId="1" xfId="1" applyFont="1" applyFill="1" applyBorder="1" applyAlignment="1" applyProtection="1">
      <alignment horizontal="center" vertical="center"/>
      <protection hidden="1"/>
    </xf>
    <xf numFmtId="9" fontId="0" fillId="0" borderId="0" xfId="0" applyNumberFormat="1"/>
    <xf numFmtId="0" fontId="0" fillId="0" borderId="0" xfId="0" applyAlignment="1">
      <alignment horizontal="center" vertical="center" wrapText="1"/>
    </xf>
    <xf numFmtId="0" fontId="0" fillId="25" borderId="1" xfId="0" applyFont="1" applyFill="1" applyBorder="1" applyAlignment="1" applyProtection="1">
      <alignment horizontal="center" vertical="center" wrapText="1"/>
      <protection hidden="1"/>
    </xf>
    <xf numFmtId="0" fontId="0" fillId="24" borderId="1" xfId="0" applyFill="1" applyBorder="1" applyAlignment="1" applyProtection="1">
      <alignment vertical="center" wrapText="1"/>
    </xf>
    <xf numFmtId="0" fontId="0" fillId="24" borderId="7" xfId="0" applyFill="1" applyBorder="1" applyAlignment="1" applyProtection="1">
      <alignment vertical="center" wrapText="1"/>
    </xf>
    <xf numFmtId="0" fontId="0" fillId="24" borderId="0" xfId="0" applyFill="1" applyAlignment="1" applyProtection="1">
      <alignment vertical="center" wrapText="1"/>
    </xf>
    <xf numFmtId="0" fontId="5" fillId="18" borderId="0" xfId="0" applyFont="1" applyFill="1" applyBorder="1" applyAlignment="1" applyProtection="1">
      <alignment horizontal="center" vertical="center" wrapText="1"/>
    </xf>
    <xf numFmtId="0" fontId="0" fillId="18" borderId="7" xfId="0" applyFont="1" applyFill="1" applyBorder="1" applyAlignment="1" applyProtection="1">
      <alignment vertical="center" wrapText="1"/>
    </xf>
    <xf numFmtId="0" fontId="0" fillId="18" borderId="1" xfId="0" applyFont="1" applyFill="1" applyBorder="1" applyAlignment="1" applyProtection="1">
      <alignment vertical="center" wrapText="1"/>
    </xf>
    <xf numFmtId="0" fontId="0" fillId="18" borderId="7" xfId="0" applyFont="1" applyFill="1" applyBorder="1" applyAlignment="1" applyProtection="1">
      <alignment horizontal="center" vertical="center" wrapText="1"/>
    </xf>
    <xf numFmtId="0" fontId="0" fillId="18" borderId="0" xfId="0" applyFill="1" applyAlignment="1" applyProtection="1">
      <alignment vertical="center" wrapText="1"/>
    </xf>
    <xf numFmtId="0" fontId="5" fillId="24" borderId="0" xfId="0" applyFont="1" applyFill="1" applyBorder="1" applyAlignment="1" applyProtection="1">
      <alignment horizontal="center" vertical="center" wrapText="1"/>
    </xf>
    <xf numFmtId="0" fontId="0" fillId="24" borderId="1" xfId="0" applyFill="1" applyBorder="1" applyAlignment="1" applyProtection="1">
      <alignment horizontal="left" vertical="center" wrapText="1"/>
    </xf>
    <xf numFmtId="0" fontId="0" fillId="24" borderId="1" xfId="0" applyFont="1" applyFill="1" applyBorder="1" applyAlignment="1" applyProtection="1">
      <alignment vertical="center" wrapText="1"/>
    </xf>
    <xf numFmtId="0" fontId="0" fillId="24" borderId="7" xfId="0" applyFont="1" applyFill="1" applyBorder="1" applyAlignment="1" applyProtection="1">
      <alignment vertical="center" wrapText="1"/>
    </xf>
    <xf numFmtId="0" fontId="0" fillId="24" borderId="7" xfId="0" applyFill="1" applyBorder="1" applyAlignment="1" applyProtection="1">
      <alignment horizontal="left" vertical="center" wrapText="1"/>
    </xf>
    <xf numFmtId="0" fontId="0" fillId="24" borderId="7" xfId="0" applyFont="1" applyFill="1" applyBorder="1" applyAlignment="1" applyProtection="1">
      <alignment horizontal="center" vertical="center" wrapText="1"/>
    </xf>
    <xf numFmtId="0" fontId="0" fillId="24" borderId="1" xfId="0" applyFill="1" applyBorder="1" applyAlignment="1">
      <alignment vertical="center" wrapText="1"/>
    </xf>
    <xf numFmtId="0" fontId="5" fillId="13" borderId="0" xfId="0" applyFont="1" applyFill="1" applyBorder="1" applyAlignment="1" applyProtection="1">
      <alignment horizontal="center" vertical="center" wrapText="1"/>
    </xf>
    <xf numFmtId="0" fontId="0" fillId="13" borderId="5" xfId="0" applyFont="1" applyFill="1" applyBorder="1" applyAlignment="1" applyProtection="1">
      <alignment vertical="center" wrapText="1"/>
    </xf>
    <xf numFmtId="0" fontId="0" fillId="13" borderId="1" xfId="0" applyFont="1" applyFill="1" applyBorder="1" applyAlignment="1" applyProtection="1">
      <alignment vertical="center" wrapText="1"/>
    </xf>
    <xf numFmtId="0" fontId="0" fillId="13" borderId="5" xfId="0" applyFont="1" applyFill="1" applyBorder="1" applyAlignment="1">
      <alignment vertical="center" wrapText="1"/>
    </xf>
    <xf numFmtId="0" fontId="0" fillId="13" borderId="0" xfId="0" applyFill="1" applyAlignment="1" applyProtection="1">
      <alignment vertical="center" wrapText="1"/>
    </xf>
    <xf numFmtId="0" fontId="0" fillId="25" borderId="1" xfId="0" applyFill="1" applyBorder="1" applyAlignment="1" applyProtection="1">
      <alignment horizontal="center" vertical="center" wrapText="1"/>
      <protection hidden="1"/>
    </xf>
    <xf numFmtId="0" fontId="5" fillId="23" borderId="0" xfId="0" applyFont="1" applyFill="1" applyBorder="1" applyAlignment="1">
      <alignment horizontal="center" vertical="center" wrapText="1"/>
    </xf>
    <xf numFmtId="0" fontId="0" fillId="23" borderId="0" xfId="0" applyFill="1"/>
    <xf numFmtId="0" fontId="5" fillId="17" borderId="0" xfId="0" applyFont="1" applyFill="1" applyBorder="1" applyAlignment="1">
      <alignment horizontal="center" vertical="center" wrapText="1"/>
    </xf>
    <xf numFmtId="0" fontId="0" fillId="17" borderId="1" xfId="0" applyFill="1" applyBorder="1" applyAlignment="1">
      <alignment horizontal="center" vertical="center" wrapText="1"/>
    </xf>
    <xf numFmtId="0" fontId="0" fillId="17" borderId="0" xfId="0" applyFill="1"/>
    <xf numFmtId="0" fontId="5" fillId="24" borderId="0" xfId="0" applyFont="1" applyFill="1" applyBorder="1" applyAlignment="1">
      <alignment horizontal="center" vertical="center" wrapText="1"/>
    </xf>
    <xf numFmtId="0" fontId="0" fillId="24" borderId="1" xfId="0" applyFont="1" applyFill="1" applyBorder="1" applyAlignment="1">
      <alignment vertical="center" wrapText="1"/>
    </xf>
    <xf numFmtId="0" fontId="0" fillId="24" borderId="1" xfId="0" applyFill="1" applyBorder="1" applyAlignment="1">
      <alignment horizontal="center" vertical="center" wrapText="1"/>
    </xf>
    <xf numFmtId="0" fontId="0" fillId="24" borderId="0" xfId="0" applyFill="1"/>
    <xf numFmtId="0" fontId="5" fillId="13" borderId="0" xfId="0" applyFont="1" applyFill="1" applyBorder="1" applyAlignment="1">
      <alignment horizontal="center" vertical="center" wrapText="1"/>
    </xf>
    <xf numFmtId="0" fontId="0" fillId="13" borderId="0" xfId="0" applyFont="1" applyFill="1" applyBorder="1" applyAlignment="1">
      <alignment vertical="center" wrapText="1"/>
    </xf>
    <xf numFmtId="0" fontId="0" fillId="13" borderId="0" xfId="0" applyFill="1"/>
    <xf numFmtId="0" fontId="0" fillId="17" borderId="9" xfId="0" applyFill="1" applyBorder="1" applyAlignment="1">
      <alignment horizontal="center" vertical="center" wrapText="1"/>
    </xf>
    <xf numFmtId="0" fontId="0" fillId="23" borderId="1" xfId="0" applyFill="1" applyBorder="1" applyAlignment="1">
      <alignment vertical="center" wrapText="1"/>
    </xf>
    <xf numFmtId="0" fontId="5" fillId="26" borderId="0" xfId="0" applyFont="1" applyFill="1" applyBorder="1" applyAlignment="1">
      <alignment horizontal="center" vertical="center" wrapText="1"/>
    </xf>
    <xf numFmtId="0" fontId="0" fillId="26" borderId="0" xfId="0" applyFill="1"/>
    <xf numFmtId="0" fontId="0" fillId="26" borderId="1" xfId="0" applyFill="1" applyBorder="1" applyAlignment="1">
      <alignment vertical="center" wrapText="1"/>
    </xf>
    <xf numFmtId="9" fontId="6" fillId="2" borderId="1" xfId="2" applyNumberFormat="1" applyFill="1" applyBorder="1" applyAlignment="1" applyProtection="1">
      <alignment horizontal="center"/>
      <protection hidden="1"/>
    </xf>
    <xf numFmtId="0" fontId="5" fillId="2" borderId="0" xfId="0" applyFont="1" applyFill="1" applyBorder="1" applyAlignment="1">
      <alignment horizontal="center" vertical="center" wrapText="1"/>
    </xf>
    <xf numFmtId="0" fontId="6" fillId="2" borderId="0" xfId="2" applyFill="1" applyBorder="1" applyAlignment="1" applyProtection="1">
      <alignment horizontal="center"/>
      <protection hidden="1"/>
    </xf>
    <xf numFmtId="0" fontId="5" fillId="2" borderId="1" xfId="0" applyFont="1" applyFill="1" applyBorder="1" applyAlignment="1" applyProtection="1">
      <alignment horizontal="center" vertical="center" wrapText="1"/>
      <protection hidden="1"/>
    </xf>
    <xf numFmtId="0" fontId="0" fillId="2" borderId="1" xfId="0" applyFill="1" applyBorder="1" applyAlignment="1" applyProtection="1">
      <alignment horizontal="center"/>
      <protection hidden="1"/>
    </xf>
    <xf numFmtId="0" fontId="5" fillId="2" borderId="0" xfId="0" applyFont="1" applyFill="1" applyBorder="1" applyAlignment="1" applyProtection="1">
      <alignment horizontal="center" vertical="center" wrapText="1"/>
      <protection hidden="1"/>
    </xf>
    <xf numFmtId="0" fontId="0" fillId="0" borderId="1" xfId="0" applyFill="1" applyBorder="1" applyAlignment="1" applyProtection="1">
      <alignment horizontal="center" vertical="center" wrapText="1"/>
      <protection hidden="1"/>
    </xf>
    <xf numFmtId="9" fontId="0" fillId="2" borderId="1" xfId="0" applyNumberFormat="1" applyFill="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9" fontId="0" fillId="2" borderId="0" xfId="0" applyNumberFormat="1" applyFill="1" applyBorder="1" applyAlignment="1" applyProtection="1">
      <alignment horizontal="center" vertical="center"/>
      <protection hidden="1"/>
    </xf>
    <xf numFmtId="0" fontId="0" fillId="2" borderId="0" xfId="0" applyFill="1" applyBorder="1" applyAlignment="1" applyProtection="1">
      <alignment horizontal="center" vertical="center"/>
      <protection hidden="1"/>
    </xf>
    <xf numFmtId="0" fontId="6" fillId="2" borderId="1" xfId="2" applyFill="1" applyBorder="1" applyAlignment="1" applyProtection="1">
      <alignment horizontal="center" vertical="center"/>
      <protection hidden="1"/>
    </xf>
    <xf numFmtId="0" fontId="6" fillId="2" borderId="0" xfId="2" applyFill="1" applyBorder="1" applyAlignment="1" applyProtection="1">
      <alignment horizontal="center" vertical="center"/>
      <protection hidden="1"/>
    </xf>
    <xf numFmtId="0" fontId="6" fillId="2" borderId="1" xfId="2" applyFill="1" applyBorder="1" applyAlignment="1" applyProtection="1">
      <alignment horizontal="center" vertical="center" wrapText="1"/>
      <protection hidden="1"/>
    </xf>
    <xf numFmtId="0" fontId="0" fillId="2" borderId="1" xfId="0" applyFill="1" applyBorder="1" applyAlignment="1" applyProtection="1">
      <alignment horizontal="center" vertical="center" wrapText="1"/>
      <protection hidden="1"/>
    </xf>
    <xf numFmtId="0" fontId="0" fillId="2" borderId="9" xfId="0" applyFill="1" applyBorder="1" applyAlignment="1" applyProtection="1">
      <alignment horizontal="center" vertical="center" wrapText="1"/>
      <protection hidden="1"/>
    </xf>
    <xf numFmtId="0" fontId="0" fillId="2" borderId="15" xfId="0" applyFill="1" applyBorder="1" applyAlignment="1" applyProtection="1">
      <alignment horizontal="right" vertical="center"/>
      <protection hidden="1"/>
    </xf>
    <xf numFmtId="0" fontId="0" fillId="2" borderId="0" xfId="0" applyFill="1" applyBorder="1" applyAlignment="1" applyProtection="1">
      <alignment horizontal="right" vertical="center"/>
      <protection hidden="1"/>
    </xf>
    <xf numFmtId="0" fontId="0" fillId="2" borderId="1" xfId="0" applyFont="1" applyFill="1" applyBorder="1" applyAlignment="1" applyProtection="1">
      <alignment horizontal="center" vertical="center" wrapText="1"/>
      <protection hidden="1"/>
    </xf>
    <xf numFmtId="9" fontId="0" fillId="2" borderId="9" xfId="0" applyNumberFormat="1" applyFill="1" applyBorder="1" applyAlignment="1" applyProtection="1">
      <alignment horizontal="center" vertical="center"/>
      <protection hidden="1"/>
    </xf>
    <xf numFmtId="0" fontId="0" fillId="2" borderId="9" xfId="0" applyFill="1" applyBorder="1" applyAlignment="1" applyProtection="1">
      <alignment horizontal="center" vertical="center"/>
      <protection hidden="1"/>
    </xf>
    <xf numFmtId="9" fontId="0" fillId="0" borderId="1" xfId="0" applyNumberFormat="1" applyFill="1" applyBorder="1" applyAlignment="1" applyProtection="1">
      <alignment horizontal="center" vertical="center"/>
      <protection hidden="1"/>
    </xf>
    <xf numFmtId="0" fontId="0" fillId="0" borderId="1" xfId="0" applyFill="1" applyBorder="1" applyAlignment="1" applyProtection="1">
      <alignment horizontal="center" vertical="center"/>
      <protection hidden="1"/>
    </xf>
    <xf numFmtId="9" fontId="8" fillId="2" borderId="1" xfId="0" applyNumberFormat="1" applyFont="1" applyFill="1" applyBorder="1" applyAlignment="1" applyProtection="1">
      <alignment horizontal="center" vertical="center"/>
      <protection hidden="1"/>
    </xf>
    <xf numFmtId="0" fontId="8" fillId="2" borderId="1" xfId="0" applyFont="1" applyFill="1" applyBorder="1" applyAlignment="1" applyProtection="1">
      <alignment horizontal="center" vertical="center"/>
      <protection hidden="1"/>
    </xf>
    <xf numFmtId="0" fontId="8" fillId="2" borderId="1" xfId="0" applyFont="1" applyFill="1" applyBorder="1" applyAlignment="1" applyProtection="1">
      <alignment horizontal="center" vertical="center" wrapText="1"/>
      <protection hidden="1"/>
    </xf>
    <xf numFmtId="0" fontId="6" fillId="2" borderId="1" xfId="2" applyFill="1" applyBorder="1" applyAlignment="1" applyProtection="1">
      <alignment horizontal="center" wrapText="1"/>
      <protection hidden="1"/>
    </xf>
    <xf numFmtId="170" fontId="0" fillId="2" borderId="1" xfId="1" applyNumberFormat="1" applyFont="1" applyFill="1" applyBorder="1" applyAlignment="1" applyProtection="1">
      <alignment horizontal="center" vertical="center"/>
      <protection hidden="1"/>
    </xf>
    <xf numFmtId="0" fontId="5" fillId="2" borderId="4" xfId="0" applyFont="1" applyFill="1" applyBorder="1" applyAlignment="1" applyProtection="1">
      <alignment horizontal="center" vertical="center" wrapText="1"/>
      <protection hidden="1"/>
    </xf>
    <xf numFmtId="0" fontId="5" fillId="2" borderId="1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0" fillId="2" borderId="4" xfId="0" applyFill="1" applyBorder="1" applyAlignment="1" applyProtection="1">
      <alignment horizontal="center" wrapText="1"/>
      <protection hidden="1"/>
    </xf>
    <xf numFmtId="0" fontId="0" fillId="2" borderId="5" xfId="0" applyFill="1" applyBorder="1" applyAlignment="1" applyProtection="1">
      <alignment horizontal="center" wrapText="1"/>
      <protection hidden="1"/>
    </xf>
    <xf numFmtId="9" fontId="0" fillId="2" borderId="1" xfId="1" applyFont="1" applyFill="1" applyBorder="1" applyAlignment="1" applyProtection="1">
      <alignment horizontal="center" vertical="center"/>
      <protection hidden="1"/>
    </xf>
    <xf numFmtId="10" fontId="0" fillId="2" borderId="1" xfId="0" applyNumberFormat="1" applyFill="1" applyBorder="1" applyAlignment="1" applyProtection="1">
      <alignment horizontal="center" vertical="center"/>
      <protection hidden="1"/>
    </xf>
    <xf numFmtId="0" fontId="0" fillId="2" borderId="14" xfId="0" applyFill="1" applyBorder="1" applyAlignment="1" applyProtection="1">
      <alignment horizontal="center" vertical="center" wrapText="1"/>
      <protection hidden="1"/>
    </xf>
    <xf numFmtId="0" fontId="0" fillId="2" borderId="5" xfId="0" applyFill="1" applyBorder="1" applyAlignment="1" applyProtection="1">
      <alignment horizontal="center" vertical="center" wrapText="1"/>
      <protection hidden="1"/>
    </xf>
    <xf numFmtId="0" fontId="6" fillId="2" borderId="4" xfId="2" applyFill="1" applyBorder="1" applyAlignment="1" applyProtection="1">
      <alignment horizontal="center" vertical="center" wrapText="1"/>
      <protection hidden="1"/>
    </xf>
    <xf numFmtId="0" fontId="6" fillId="2" borderId="14" xfId="2" applyFill="1" applyBorder="1" applyAlignment="1" applyProtection="1">
      <alignment horizontal="center" vertical="center" wrapText="1"/>
      <protection hidden="1"/>
    </xf>
    <xf numFmtId="0" fontId="0" fillId="2" borderId="4" xfId="0" applyFill="1" applyBorder="1" applyAlignment="1" applyProtection="1">
      <alignment horizontal="center" vertical="center" wrapText="1"/>
      <protection hidden="1"/>
    </xf>
    <xf numFmtId="0" fontId="6" fillId="2" borderId="5" xfId="2" applyFill="1" applyBorder="1" applyAlignment="1" applyProtection="1">
      <alignment horizontal="center" vertical="center" wrapText="1"/>
      <protection hidden="1"/>
    </xf>
    <xf numFmtId="0" fontId="0" fillId="0" borderId="4" xfId="0" applyFill="1" applyBorder="1" applyAlignment="1" applyProtection="1">
      <alignment horizontal="center" vertical="center" wrapText="1"/>
      <protection hidden="1"/>
    </xf>
    <xf numFmtId="0" fontId="0" fillId="0" borderId="14" xfId="0" applyFill="1" applyBorder="1" applyAlignment="1" applyProtection="1">
      <alignment horizontal="center" vertical="center" wrapText="1"/>
      <protection hidden="1"/>
    </xf>
    <xf numFmtId="0" fontId="0" fillId="0" borderId="5" xfId="0" applyFill="1" applyBorder="1" applyAlignment="1" applyProtection="1">
      <alignment horizontal="center" vertical="center" wrapText="1"/>
      <protection hidden="1"/>
    </xf>
    <xf numFmtId="0" fontId="6" fillId="2" borderId="13" xfId="2" applyFill="1" applyBorder="1" applyAlignment="1" applyProtection="1">
      <alignment horizontal="center" vertical="center"/>
      <protection hidden="1"/>
    </xf>
    <xf numFmtId="0" fontId="0" fillId="17" borderId="4" xfId="0" applyFill="1" applyBorder="1" applyAlignment="1" applyProtection="1">
      <alignment horizontal="center" wrapText="1"/>
      <protection hidden="1"/>
    </xf>
    <xf numFmtId="0" fontId="0" fillId="17" borderId="14" xfId="0" applyFill="1" applyBorder="1" applyAlignment="1" applyProtection="1">
      <alignment horizontal="center" wrapText="1"/>
      <protection hidden="1"/>
    </xf>
    <xf numFmtId="0" fontId="0" fillId="17" borderId="5" xfId="0" applyFill="1" applyBorder="1" applyAlignment="1" applyProtection="1">
      <alignment horizontal="center" wrapText="1"/>
      <protection hidden="1"/>
    </xf>
    <xf numFmtId="9" fontId="0" fillId="2" borderId="4" xfId="0" applyNumberFormat="1" applyFill="1" applyBorder="1" applyAlignment="1" applyProtection="1">
      <alignment horizontal="center" vertical="center"/>
      <protection hidden="1"/>
    </xf>
    <xf numFmtId="9" fontId="0" fillId="2" borderId="5" xfId="0" applyNumberFormat="1" applyFill="1" applyBorder="1" applyAlignment="1" applyProtection="1">
      <alignment horizontal="center" vertical="center"/>
      <protection hidden="1"/>
    </xf>
    <xf numFmtId="0" fontId="6" fillId="0" borderId="12" xfId="2" applyBorder="1" applyAlignment="1">
      <alignment horizontal="center" vertical="center"/>
    </xf>
    <xf numFmtId="0" fontId="6" fillId="0" borderId="0" xfId="2" applyAlignment="1">
      <alignment horizontal="center" vertical="center"/>
    </xf>
    <xf numFmtId="0" fontId="6" fillId="0" borderId="4" xfId="2" applyFill="1" applyBorder="1" applyAlignment="1" applyProtection="1">
      <alignment horizontal="center" vertical="center" wrapText="1"/>
      <protection hidden="1"/>
    </xf>
    <xf numFmtId="0" fontId="6" fillId="0" borderId="14" xfId="2" applyFill="1" applyBorder="1" applyAlignment="1" applyProtection="1">
      <alignment horizontal="center" vertical="center" wrapText="1"/>
      <protection hidden="1"/>
    </xf>
    <xf numFmtId="0" fontId="6" fillId="0" borderId="5" xfId="2" applyFill="1" applyBorder="1" applyAlignment="1" applyProtection="1">
      <alignment horizontal="center" vertical="center" wrapText="1"/>
      <protection hidden="1"/>
    </xf>
    <xf numFmtId="0" fontId="6" fillId="0" borderId="2" xfId="2" applyBorder="1" applyAlignment="1">
      <alignment horizontal="center" vertical="center"/>
    </xf>
    <xf numFmtId="0" fontId="6" fillId="0" borderId="15" xfId="2" applyBorder="1" applyAlignment="1">
      <alignment horizontal="center" vertical="center"/>
    </xf>
    <xf numFmtId="0" fontId="6" fillId="11" borderId="4" xfId="2" applyFill="1" applyBorder="1" applyAlignment="1" applyProtection="1">
      <alignment horizontal="center" vertical="center" wrapText="1"/>
      <protection hidden="1"/>
    </xf>
    <xf numFmtId="0" fontId="6" fillId="11" borderId="14" xfId="2" applyFill="1" applyBorder="1" applyAlignment="1" applyProtection="1">
      <alignment horizontal="center" vertical="center" wrapText="1"/>
      <protection hidden="1"/>
    </xf>
    <xf numFmtId="9" fontId="0" fillId="2" borderId="4" xfId="1" applyFont="1" applyFill="1" applyBorder="1" applyAlignment="1" applyProtection="1">
      <alignment horizontal="center" vertical="center"/>
      <protection hidden="1"/>
    </xf>
    <xf numFmtId="9" fontId="0" fillId="2" borderId="5" xfId="1" applyFont="1" applyFill="1" applyBorder="1" applyAlignment="1" applyProtection="1">
      <alignment horizontal="center" vertical="center"/>
      <protection hidden="1"/>
    </xf>
    <xf numFmtId="0" fontId="0" fillId="2" borderId="7" xfId="0" applyFill="1" applyBorder="1" applyAlignment="1" applyProtection="1">
      <alignment horizontal="center" vertical="center" wrapText="1"/>
      <protection hidden="1"/>
    </xf>
    <xf numFmtId="0" fontId="6" fillId="0" borderId="6" xfId="2" applyBorder="1" applyAlignment="1">
      <alignment horizontal="center" vertical="center"/>
    </xf>
    <xf numFmtId="0" fontId="6" fillId="0" borderId="13" xfId="2" applyBorder="1" applyAlignment="1">
      <alignment horizontal="center" vertical="center"/>
    </xf>
    <xf numFmtId="0" fontId="0" fillId="2" borderId="4" xfId="0" applyFill="1" applyBorder="1" applyAlignment="1" applyProtection="1">
      <alignment horizontal="center" vertical="center"/>
      <protection hidden="1"/>
    </xf>
    <xf numFmtId="0" fontId="0" fillId="2" borderId="5" xfId="0" applyFill="1" applyBorder="1" applyAlignment="1" applyProtection="1">
      <alignment horizontal="center" vertical="center"/>
      <protection hidden="1"/>
    </xf>
    <xf numFmtId="0" fontId="4" fillId="2" borderId="4" xfId="2" applyFont="1" applyFill="1" applyBorder="1" applyAlignment="1" applyProtection="1">
      <alignment horizontal="center" vertical="center" wrapText="1"/>
      <protection hidden="1"/>
    </xf>
    <xf numFmtId="0" fontId="4" fillId="2" borderId="14" xfId="2" applyFont="1" applyFill="1" applyBorder="1" applyAlignment="1" applyProtection="1">
      <alignment horizontal="center" vertical="center" wrapText="1"/>
      <protection hidden="1"/>
    </xf>
    <xf numFmtId="0" fontId="4" fillId="2" borderId="5" xfId="2" applyFont="1" applyFill="1" applyBorder="1" applyAlignment="1" applyProtection="1">
      <alignment horizontal="center" vertical="center" wrapText="1"/>
      <protection hidden="1"/>
    </xf>
    <xf numFmtId="0" fontId="6" fillId="17" borderId="4" xfId="2" applyFill="1" applyBorder="1" applyAlignment="1" applyProtection="1">
      <alignment horizontal="center" vertical="center" wrapText="1"/>
      <protection hidden="1"/>
    </xf>
    <xf numFmtId="0" fontId="6" fillId="17" borderId="14" xfId="2" applyFill="1" applyBorder="1" applyAlignment="1" applyProtection="1">
      <alignment horizontal="center" vertical="center" wrapText="1"/>
      <protection hidden="1"/>
    </xf>
    <xf numFmtId="0" fontId="6" fillId="17" borderId="5" xfId="2" applyFill="1" applyBorder="1" applyAlignment="1" applyProtection="1">
      <alignment horizontal="center" vertical="center" wrapText="1"/>
      <protection hidden="1"/>
    </xf>
    <xf numFmtId="0" fontId="19" fillId="2" borderId="4" xfId="2" applyFont="1" applyFill="1" applyBorder="1" applyAlignment="1" applyProtection="1">
      <alignment horizontal="center" vertical="center" wrapText="1"/>
      <protection hidden="1"/>
    </xf>
    <xf numFmtId="0" fontId="19" fillId="2" borderId="14" xfId="2" applyFont="1" applyFill="1" applyBorder="1" applyAlignment="1" applyProtection="1">
      <alignment horizontal="center" vertical="center" wrapText="1"/>
      <protection hidden="1"/>
    </xf>
    <xf numFmtId="0" fontId="19" fillId="2" borderId="5" xfId="2" applyFont="1" applyFill="1" applyBorder="1" applyAlignment="1" applyProtection="1">
      <alignment horizontal="center" vertical="center" wrapText="1"/>
      <protection hidden="1"/>
    </xf>
    <xf numFmtId="0" fontId="15" fillId="0" borderId="4" xfId="2" applyFont="1" applyFill="1" applyBorder="1" applyAlignment="1" applyProtection="1">
      <alignment horizontal="center" vertical="center" wrapText="1"/>
      <protection hidden="1"/>
    </xf>
    <xf numFmtId="0" fontId="15" fillId="0" borderId="14" xfId="2" applyFont="1" applyFill="1" applyBorder="1" applyAlignment="1" applyProtection="1">
      <alignment horizontal="center" vertical="center" wrapText="1"/>
      <protection hidden="1"/>
    </xf>
    <xf numFmtId="0" fontId="15" fillId="0" borderId="5" xfId="2" applyFont="1" applyFill="1" applyBorder="1" applyAlignment="1" applyProtection="1">
      <alignment horizontal="center" vertical="center" wrapText="1"/>
      <protection hidden="1"/>
    </xf>
    <xf numFmtId="0" fontId="1" fillId="17" borderId="4" xfId="2" applyFont="1" applyFill="1" applyBorder="1" applyAlignment="1" applyProtection="1">
      <alignment horizontal="center" vertical="center" wrapText="1"/>
      <protection hidden="1"/>
    </xf>
    <xf numFmtId="0" fontId="1" fillId="17" borderId="14" xfId="2" applyFont="1" applyFill="1" applyBorder="1" applyAlignment="1" applyProtection="1">
      <alignment horizontal="center" vertical="center" wrapText="1"/>
      <protection hidden="1"/>
    </xf>
    <xf numFmtId="0" fontId="1" fillId="17" borderId="5" xfId="2" applyFont="1" applyFill="1" applyBorder="1" applyAlignment="1" applyProtection="1">
      <alignment horizontal="center" vertical="center" wrapText="1"/>
      <protection hidden="1"/>
    </xf>
    <xf numFmtId="0" fontId="15" fillId="2" borderId="4" xfId="2" applyFont="1" applyFill="1" applyBorder="1" applyAlignment="1" applyProtection="1">
      <alignment horizontal="center" vertical="center" wrapText="1"/>
      <protection hidden="1"/>
    </xf>
    <xf numFmtId="0" fontId="15" fillId="2" borderId="14" xfId="2" applyFont="1" applyFill="1" applyBorder="1" applyAlignment="1" applyProtection="1">
      <alignment horizontal="center" vertical="center" wrapText="1"/>
      <protection hidden="1"/>
    </xf>
    <xf numFmtId="0" fontId="15" fillId="2" borderId="5" xfId="2" applyFont="1" applyFill="1" applyBorder="1" applyAlignment="1" applyProtection="1">
      <alignment horizontal="center" vertical="center" wrapText="1"/>
      <protection hidden="1"/>
    </xf>
    <xf numFmtId="0" fontId="0" fillId="17" borderId="14" xfId="0" applyFill="1" applyBorder="1" applyAlignment="1" applyProtection="1">
      <alignment horizontal="center" vertical="center" wrapText="1"/>
      <protection hidden="1"/>
    </xf>
    <xf numFmtId="0" fontId="0" fillId="17" borderId="5" xfId="0" applyFill="1" applyBorder="1" applyAlignment="1" applyProtection="1">
      <alignment horizontal="center" vertical="center" wrapText="1"/>
      <protection hidden="1"/>
    </xf>
    <xf numFmtId="0" fontId="14" fillId="2" borderId="4" xfId="2" applyFont="1" applyFill="1" applyBorder="1" applyAlignment="1" applyProtection="1">
      <alignment horizontal="center" vertical="center" wrapText="1"/>
      <protection hidden="1"/>
    </xf>
    <xf numFmtId="0" fontId="14" fillId="2" borderId="14" xfId="2" applyFont="1" applyFill="1" applyBorder="1" applyAlignment="1" applyProtection="1">
      <alignment horizontal="center" vertical="center" wrapText="1"/>
      <protection hidden="1"/>
    </xf>
    <xf numFmtId="0" fontId="14" fillId="2" borderId="5" xfId="2" applyFont="1" applyFill="1" applyBorder="1" applyAlignment="1" applyProtection="1">
      <alignment horizontal="center" vertical="center" wrapText="1"/>
      <protection hidden="1"/>
    </xf>
    <xf numFmtId="0" fontId="0" fillId="17" borderId="15" xfId="0" applyFill="1" applyBorder="1" applyAlignment="1" applyProtection="1">
      <alignment horizontal="center" wrapText="1"/>
      <protection hidden="1"/>
    </xf>
    <xf numFmtId="0" fontId="0" fillId="17" borderId="10" xfId="0" applyFill="1" applyBorder="1" applyAlignment="1" applyProtection="1">
      <alignment horizontal="center" wrapText="1"/>
      <protection hidden="1"/>
    </xf>
    <xf numFmtId="165" fontId="0" fillId="2" borderId="0" xfId="3" applyFont="1" applyFill="1" applyBorder="1" applyAlignment="1" applyProtection="1">
      <alignment horizontal="center" vertical="center"/>
      <protection hidden="1"/>
    </xf>
    <xf numFmtId="0" fontId="6" fillId="2" borderId="1" xfId="2" applyFill="1" applyBorder="1" applyAlignment="1" applyProtection="1">
      <alignment horizontal="center"/>
      <protection hidden="1"/>
    </xf>
    <xf numFmtId="0" fontId="6" fillId="2" borderId="15" xfId="2" applyFill="1" applyBorder="1" applyAlignment="1" applyProtection="1">
      <alignment horizontal="center"/>
      <protection hidden="1"/>
    </xf>
    <xf numFmtId="0" fontId="10" fillId="2" borderId="1" xfId="2" applyFont="1" applyFill="1" applyBorder="1" applyAlignment="1" applyProtection="1">
      <alignment horizontal="center" vertical="center"/>
      <protection hidden="1"/>
    </xf>
    <xf numFmtId="0" fontId="10" fillId="2" borderId="1" xfId="2" applyFont="1" applyFill="1" applyBorder="1" applyAlignment="1" applyProtection="1">
      <alignment horizontal="center" vertical="center" wrapText="1"/>
      <protection hidden="1"/>
    </xf>
    <xf numFmtId="0" fontId="16" fillId="2" borderId="7" xfId="0" applyFont="1" applyFill="1" applyBorder="1" applyAlignment="1" applyProtection="1">
      <alignment horizontal="center" vertical="center" wrapText="1"/>
      <protection hidden="1"/>
    </xf>
    <xf numFmtId="0" fontId="16" fillId="2" borderId="9" xfId="0" applyFont="1" applyFill="1" applyBorder="1" applyAlignment="1" applyProtection="1">
      <alignment horizontal="center" vertical="center" wrapText="1"/>
      <protection hidden="1"/>
    </xf>
    <xf numFmtId="0" fontId="6" fillId="2" borderId="4" xfId="2" applyFill="1" applyBorder="1" applyAlignment="1" applyProtection="1">
      <alignment horizontal="center"/>
      <protection hidden="1"/>
    </xf>
    <xf numFmtId="0" fontId="6" fillId="2" borderId="14" xfId="2" applyFill="1" applyBorder="1" applyAlignment="1" applyProtection="1">
      <alignment horizontal="center"/>
      <protection hidden="1"/>
    </xf>
    <xf numFmtId="0" fontId="6" fillId="2" borderId="5" xfId="2" applyFill="1" applyBorder="1" applyAlignment="1" applyProtection="1">
      <alignment horizontal="center"/>
      <protection hidden="1"/>
    </xf>
    <xf numFmtId="0" fontId="0" fillId="17" borderId="1" xfId="0" applyFill="1" applyBorder="1" applyAlignment="1" applyProtection="1">
      <alignment horizontal="center" wrapText="1"/>
      <protection hidden="1"/>
    </xf>
    <xf numFmtId="0" fontId="0" fillId="2" borderId="0" xfId="0" applyFill="1" applyAlignment="1" applyProtection="1">
      <alignment horizontal="right" vertical="center"/>
      <protection hidden="1"/>
    </xf>
    <xf numFmtId="0" fontId="0" fillId="25" borderId="1" xfId="0" applyFont="1" applyFill="1" applyBorder="1" applyAlignment="1" applyProtection="1">
      <alignment horizontal="center" vertical="center" wrapText="1"/>
      <protection hidden="1"/>
    </xf>
    <xf numFmtId="0" fontId="6" fillId="2" borderId="15" xfId="2" applyFill="1" applyBorder="1" applyAlignment="1" applyProtection="1">
      <alignment horizontal="center" vertical="center" wrapText="1"/>
      <protection hidden="1"/>
    </xf>
    <xf numFmtId="0" fontId="6" fillId="2" borderId="10" xfId="2" applyFill="1" applyBorder="1" applyAlignment="1" applyProtection="1">
      <alignment horizontal="center" vertical="center" wrapText="1"/>
      <protection hidden="1"/>
    </xf>
    <xf numFmtId="0" fontId="22" fillId="2" borderId="1" xfId="2" applyFont="1" applyFill="1" applyBorder="1" applyAlignment="1" applyProtection="1">
      <alignment horizontal="center" vertical="center" wrapText="1"/>
      <protection hidden="1"/>
    </xf>
    <xf numFmtId="0" fontId="22" fillId="2" borderId="4" xfId="2" applyFont="1" applyFill="1" applyBorder="1" applyAlignment="1" applyProtection="1">
      <alignment horizontal="center" vertical="center" wrapText="1"/>
      <protection hidden="1"/>
    </xf>
    <xf numFmtId="0" fontId="22" fillId="2" borderId="14" xfId="2" applyFont="1" applyFill="1" applyBorder="1" applyAlignment="1" applyProtection="1">
      <alignment horizontal="center" vertical="center" wrapText="1"/>
      <protection hidden="1"/>
    </xf>
    <xf numFmtId="0" fontId="22" fillId="2" borderId="5" xfId="2" applyFont="1" applyFill="1" applyBorder="1" applyAlignment="1" applyProtection="1">
      <alignment horizontal="center" vertical="center" wrapText="1"/>
      <protection hidden="1"/>
    </xf>
    <xf numFmtId="0" fontId="0" fillId="25" borderId="1" xfId="0" applyFill="1" applyBorder="1" applyAlignment="1" applyProtection="1">
      <alignment horizontal="center" vertical="center" wrapText="1"/>
      <protection hidden="1"/>
    </xf>
    <xf numFmtId="0" fontId="22" fillId="0" borderId="1" xfId="2" applyFont="1" applyFill="1" applyBorder="1" applyAlignment="1" applyProtection="1">
      <alignment horizontal="center" vertical="center" wrapText="1"/>
      <protection hidden="1"/>
    </xf>
    <xf numFmtId="0" fontId="4" fillId="2" borderId="1" xfId="2" applyFont="1" applyFill="1" applyBorder="1" applyAlignment="1" applyProtection="1">
      <alignment horizontal="center" vertical="center" wrapText="1"/>
      <protection hidden="1"/>
    </xf>
    <xf numFmtId="0" fontId="4" fillId="0" borderId="1" xfId="2" applyFont="1" applyFill="1" applyBorder="1" applyAlignment="1" applyProtection="1">
      <alignment horizontal="center" vertical="center" wrapText="1"/>
      <protection hidden="1"/>
    </xf>
    <xf numFmtId="0" fontId="0" fillId="25" borderId="7" xfId="0" applyFont="1" applyFill="1" applyBorder="1" applyAlignment="1" applyProtection="1">
      <alignment horizontal="center" vertical="center" wrapText="1"/>
      <protection hidden="1"/>
    </xf>
    <xf numFmtId="0" fontId="0" fillId="25" borderId="9" xfId="0" applyFont="1" applyFill="1" applyBorder="1" applyAlignment="1" applyProtection="1">
      <alignment horizontal="center" vertical="center" wrapText="1"/>
      <protection hidden="1"/>
    </xf>
    <xf numFmtId="0" fontId="0" fillId="2" borderId="1" xfId="0" applyFill="1" applyBorder="1" applyAlignment="1" applyProtection="1">
      <alignment horizontal="right" vertical="center"/>
      <protection hidden="1"/>
    </xf>
    <xf numFmtId="0" fontId="6" fillId="2" borderId="2" xfId="2" applyFill="1" applyBorder="1" applyAlignment="1" applyProtection="1">
      <alignment horizontal="center" vertical="center" wrapText="1"/>
      <protection hidden="1"/>
    </xf>
    <xf numFmtId="0" fontId="6" fillId="2" borderId="0" xfId="2" applyFill="1" applyBorder="1" applyAlignment="1" applyProtection="1">
      <alignment horizontal="center" vertical="center" wrapText="1"/>
      <protection hidden="1"/>
    </xf>
    <xf numFmtId="0" fontId="6" fillId="2" borderId="13" xfId="2" applyFill="1" applyBorder="1" applyAlignment="1" applyProtection="1">
      <alignment horizontal="center" vertical="center" wrapText="1"/>
      <protection hidden="1"/>
    </xf>
    <xf numFmtId="0" fontId="0" fillId="2" borderId="14" xfId="2" applyFont="1" applyFill="1" applyBorder="1" applyAlignment="1" applyProtection="1">
      <alignment horizontal="center" vertical="center" wrapText="1"/>
      <protection hidden="1"/>
    </xf>
    <xf numFmtId="0" fontId="0" fillId="14" borderId="7" xfId="0" applyFill="1" applyBorder="1" applyAlignment="1" applyProtection="1">
      <alignment horizontal="center" vertical="center" wrapText="1"/>
      <protection hidden="1"/>
    </xf>
    <xf numFmtId="0" fontId="0" fillId="14" borderId="9" xfId="0" applyFill="1" applyBorder="1" applyAlignment="1" applyProtection="1">
      <alignment horizontal="center" vertical="center" wrapText="1"/>
      <protection hidden="1"/>
    </xf>
    <xf numFmtId="0" fontId="22" fillId="0" borderId="4" xfId="2" applyFont="1" applyFill="1" applyBorder="1" applyAlignment="1" applyProtection="1">
      <alignment horizontal="center" vertical="center" wrapText="1"/>
      <protection hidden="1"/>
    </xf>
    <xf numFmtId="0" fontId="22" fillId="0" borderId="14" xfId="2" applyFont="1" applyFill="1" applyBorder="1" applyAlignment="1" applyProtection="1">
      <alignment horizontal="center" vertical="center" wrapText="1"/>
      <protection hidden="1"/>
    </xf>
    <xf numFmtId="0" fontId="22" fillId="0" borderId="5" xfId="2" applyFont="1" applyFill="1" applyBorder="1" applyAlignment="1" applyProtection="1">
      <alignment horizontal="center" vertical="center" wrapText="1"/>
      <protection hidden="1"/>
    </xf>
    <xf numFmtId="0" fontId="6" fillId="2" borderId="7" xfId="2" applyFill="1" applyBorder="1" applyAlignment="1" applyProtection="1">
      <alignment horizontal="center" vertical="center"/>
      <protection hidden="1"/>
    </xf>
    <xf numFmtId="9" fontId="5" fillId="2" borderId="1" xfId="0" applyNumberFormat="1" applyFont="1" applyFill="1" applyBorder="1" applyAlignment="1" applyProtection="1">
      <alignment horizontal="center" vertical="center"/>
      <protection hidden="1"/>
    </xf>
    <xf numFmtId="9" fontId="0" fillId="2" borderId="14" xfId="0" applyNumberFormat="1" applyFill="1" applyBorder="1" applyAlignment="1" applyProtection="1">
      <alignment horizontal="center" vertical="center"/>
      <protection hidden="1"/>
    </xf>
    <xf numFmtId="0" fontId="0" fillId="14" borderId="1" xfId="0" applyFill="1" applyBorder="1" applyAlignment="1" applyProtection="1">
      <alignment horizontal="center" vertical="center" wrapText="1"/>
      <protection hidden="1"/>
    </xf>
    <xf numFmtId="9" fontId="5" fillId="14" borderId="7" xfId="1" applyFont="1" applyFill="1" applyBorder="1" applyAlignment="1" applyProtection="1">
      <alignment horizontal="center" vertical="center"/>
      <protection hidden="1"/>
    </xf>
    <xf numFmtId="9" fontId="5" fillId="14" borderId="9" xfId="1" applyFont="1" applyFill="1" applyBorder="1" applyAlignment="1" applyProtection="1">
      <alignment horizontal="center" vertical="center"/>
      <protection hidden="1"/>
    </xf>
    <xf numFmtId="9" fontId="8" fillId="0" borderId="0" xfId="1" applyFont="1" applyFill="1" applyBorder="1" applyAlignment="1" applyProtection="1">
      <alignment horizontal="center" vertical="center"/>
      <protection hidden="1"/>
    </xf>
    <xf numFmtId="0" fontId="6" fillId="2" borderId="7" xfId="2" applyFill="1" applyBorder="1" applyAlignment="1" applyProtection="1">
      <alignment horizontal="center" wrapText="1"/>
      <protection hidden="1"/>
    </xf>
    <xf numFmtId="0" fontId="6" fillId="2" borderId="9" xfId="2" applyFill="1" applyBorder="1" applyAlignment="1" applyProtection="1">
      <alignment horizontal="center" wrapText="1"/>
      <protection hidden="1"/>
    </xf>
    <xf numFmtId="0" fontId="0" fillId="2" borderId="14" xfId="0" applyFill="1" applyBorder="1" applyAlignment="1" applyProtection="1">
      <alignment horizontal="center" vertical="center"/>
      <protection hidden="1"/>
    </xf>
    <xf numFmtId="0" fontId="0" fillId="24" borderId="7" xfId="0" applyFill="1" applyBorder="1" applyAlignment="1" applyProtection="1">
      <alignment horizontal="center" vertical="center" wrapText="1"/>
    </xf>
    <xf numFmtId="0" fontId="0" fillId="24" borderId="9" xfId="0"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0" borderId="9"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167" fontId="0" fillId="0" borderId="7" xfId="0" applyNumberFormat="1" applyFill="1" applyBorder="1" applyAlignment="1" applyProtection="1">
      <alignment horizontal="center" vertical="center" wrapText="1"/>
    </xf>
    <xf numFmtId="167" fontId="0" fillId="0" borderId="9" xfId="0" applyNumberFormat="1" applyFill="1" applyBorder="1" applyAlignment="1" applyProtection="1">
      <alignment horizontal="center" vertical="center" wrapText="1"/>
    </xf>
    <xf numFmtId="41" fontId="0" fillId="0" borderId="7" xfId="5" applyFont="1" applyFill="1" applyBorder="1" applyAlignment="1" applyProtection="1">
      <alignment horizontal="center" vertical="center" wrapText="1"/>
    </xf>
    <xf numFmtId="41" fontId="0" fillId="0" borderId="9" xfId="5" applyFont="1" applyFill="1" applyBorder="1" applyAlignment="1" applyProtection="1">
      <alignment horizontal="center" vertical="center" wrapText="1"/>
    </xf>
    <xf numFmtId="9" fontId="0" fillId="0" borderId="7" xfId="1" applyFont="1" applyFill="1" applyBorder="1" applyAlignment="1" applyProtection="1">
      <alignment horizontal="center" vertical="center" wrapText="1"/>
    </xf>
    <xf numFmtId="9" fontId="0" fillId="0" borderId="9" xfId="1" applyFont="1" applyFill="1" applyBorder="1" applyAlignment="1" applyProtection="1">
      <alignment horizontal="center" vertical="center" wrapText="1"/>
    </xf>
    <xf numFmtId="167" fontId="6" fillId="0" borderId="7" xfId="2" applyNumberFormat="1" applyFill="1" applyBorder="1" applyAlignment="1" applyProtection="1">
      <alignment horizontal="center" vertical="center" wrapText="1"/>
    </xf>
    <xf numFmtId="167" fontId="6" fillId="0" borderId="9" xfId="2" applyNumberFormat="1" applyFill="1" applyBorder="1" applyAlignment="1" applyProtection="1">
      <alignment horizontal="center" vertical="center" wrapText="1"/>
    </xf>
    <xf numFmtId="167" fontId="0" fillId="18" borderId="7" xfId="0" applyNumberFormat="1" applyFill="1" applyBorder="1" applyAlignment="1" applyProtection="1">
      <alignment horizontal="center" vertical="center" wrapText="1"/>
    </xf>
    <xf numFmtId="167" fontId="0" fillId="18" borderId="9" xfId="0" applyNumberFormat="1" applyFill="1" applyBorder="1" applyAlignment="1" applyProtection="1">
      <alignment horizontal="center" vertical="center" wrapText="1"/>
    </xf>
    <xf numFmtId="165" fontId="0" fillId="18" borderId="7" xfId="3" applyFont="1" applyFill="1" applyBorder="1" applyAlignment="1" applyProtection="1">
      <alignment horizontal="center" vertical="center" wrapText="1"/>
    </xf>
    <xf numFmtId="165" fontId="0" fillId="18" borderId="9" xfId="3" applyFont="1" applyFill="1" applyBorder="1" applyAlignment="1" applyProtection="1">
      <alignment horizontal="center" vertical="center" wrapText="1"/>
    </xf>
    <xf numFmtId="9" fontId="0" fillId="18" borderId="7" xfId="1" applyFont="1" applyFill="1" applyBorder="1" applyAlignment="1" applyProtection="1">
      <alignment horizontal="center" vertical="center" wrapText="1"/>
    </xf>
    <xf numFmtId="9" fontId="0" fillId="18" borderId="9" xfId="1" applyFont="1" applyFill="1" applyBorder="1" applyAlignment="1" applyProtection="1">
      <alignment horizontal="center" vertical="center" wrapText="1"/>
    </xf>
    <xf numFmtId="167" fontId="6" fillId="18" borderId="7" xfId="2" applyNumberFormat="1" applyFill="1" applyBorder="1" applyAlignment="1" applyProtection="1">
      <alignment horizontal="center" vertical="center" wrapText="1"/>
    </xf>
    <xf numFmtId="167" fontId="6" fillId="18" borderId="9" xfId="2" applyNumberFormat="1" applyFill="1" applyBorder="1" applyAlignment="1" applyProtection="1">
      <alignment horizontal="center" vertical="center" wrapText="1"/>
    </xf>
    <xf numFmtId="0" fontId="0" fillId="13" borderId="10" xfId="0" applyFont="1" applyFill="1" applyBorder="1" applyAlignment="1" applyProtection="1">
      <alignment horizontal="left" vertical="center" wrapText="1"/>
    </xf>
    <xf numFmtId="0" fontId="0" fillId="13" borderId="11" xfId="0" applyFont="1" applyFill="1" applyBorder="1" applyAlignment="1" applyProtection="1">
      <alignment horizontal="left" vertical="center" wrapText="1"/>
    </xf>
    <xf numFmtId="0" fontId="0" fillId="24" borderId="7" xfId="0" applyFont="1" applyFill="1" applyBorder="1" applyAlignment="1" applyProtection="1">
      <alignment horizontal="center" vertical="center" wrapText="1"/>
    </xf>
    <xf numFmtId="0" fontId="0" fillId="24" borderId="9" xfId="0" applyFont="1" applyFill="1" applyBorder="1" applyAlignment="1" applyProtection="1">
      <alignment horizontal="center" vertical="center" wrapText="1"/>
    </xf>
    <xf numFmtId="0" fontId="0" fillId="24" borderId="1"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center" wrapText="1"/>
    </xf>
    <xf numFmtId="0" fontId="0" fillId="0" borderId="6" xfId="0"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166" fontId="0" fillId="0" borderId="7" xfId="0" applyNumberFormat="1" applyFont="1" applyFill="1" applyBorder="1" applyAlignment="1" applyProtection="1">
      <alignment horizontal="center" vertical="center"/>
    </xf>
    <xf numFmtId="166" fontId="0" fillId="0" borderId="9" xfId="0" applyNumberFormat="1" applyFont="1" applyFill="1" applyBorder="1" applyAlignment="1" applyProtection="1">
      <alignment horizontal="center" vertical="center"/>
    </xf>
    <xf numFmtId="0" fontId="0" fillId="0" borderId="0" xfId="0" applyFont="1" applyFill="1" applyAlignment="1" applyProtection="1">
      <alignment horizontal="center" vertical="center"/>
    </xf>
    <xf numFmtId="0" fontId="5" fillId="0" borderId="0" xfId="0"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0" fillId="0" borderId="12" xfId="0" applyFont="1" applyFill="1" applyBorder="1" applyAlignment="1" applyProtection="1">
      <alignment horizontal="center" vertical="center" wrapText="1"/>
    </xf>
    <xf numFmtId="0" fontId="0" fillId="0" borderId="3" xfId="0" applyFont="1" applyFill="1" applyBorder="1" applyAlignment="1" applyProtection="1">
      <alignment horizontal="center" vertical="center" wrapText="1"/>
    </xf>
    <xf numFmtId="0" fontId="0" fillId="18" borderId="1" xfId="0" applyFont="1" applyFill="1" applyBorder="1" applyAlignment="1" applyProtection="1">
      <alignment horizontal="center" vertical="center" wrapText="1"/>
    </xf>
    <xf numFmtId="0" fontId="0" fillId="18" borderId="9" xfId="0" applyFont="1" applyFill="1" applyBorder="1" applyAlignment="1" applyProtection="1">
      <alignment horizontal="center" vertical="center" wrapText="1"/>
    </xf>
    <xf numFmtId="0" fontId="0" fillId="2" borderId="1" xfId="0" applyFill="1" applyBorder="1" applyAlignment="1" applyProtection="1">
      <alignment horizontal="center" wrapText="1"/>
      <protection hidden="1"/>
    </xf>
    <xf numFmtId="165" fontId="5" fillId="18" borderId="1" xfId="3" applyFont="1" applyFill="1" applyBorder="1" applyAlignment="1" applyProtection="1">
      <alignment horizontal="center" vertical="center" wrapText="1"/>
      <protection locked="0"/>
    </xf>
    <xf numFmtId="0" fontId="0" fillId="11" borderId="2" xfId="0" applyFont="1" applyFill="1" applyBorder="1" applyAlignment="1" applyProtection="1">
      <alignment horizontal="left" vertical="center" wrapText="1"/>
    </xf>
    <xf numFmtId="0" fontId="0" fillId="11" borderId="6" xfId="0" applyFont="1" applyFill="1" applyBorder="1" applyAlignment="1" applyProtection="1">
      <alignment horizontal="left" vertical="center" wrapText="1"/>
    </xf>
    <xf numFmtId="0" fontId="0" fillId="0" borderId="8"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0" borderId="9" xfId="0" applyFont="1" applyFill="1" applyBorder="1" applyAlignment="1" applyProtection="1">
      <alignment horizontal="center" vertical="center" wrapText="1"/>
      <protection locked="0"/>
    </xf>
    <xf numFmtId="0" fontId="6" fillId="2" borderId="4" xfId="2" applyFill="1" applyBorder="1" applyAlignment="1" applyProtection="1">
      <alignment horizontal="center" vertical="center"/>
      <protection hidden="1"/>
    </xf>
    <xf numFmtId="0" fontId="6" fillId="2" borderId="14" xfId="2" applyFill="1" applyBorder="1" applyAlignment="1" applyProtection="1">
      <alignment horizontal="center" vertical="center"/>
      <protection hidden="1"/>
    </xf>
    <xf numFmtId="0" fontId="6" fillId="2" borderId="5" xfId="2" applyFill="1" applyBorder="1" applyAlignment="1" applyProtection="1">
      <alignment horizontal="center" vertical="center"/>
      <protection hidden="1"/>
    </xf>
    <xf numFmtId="0" fontId="0" fillId="0" borderId="1" xfId="0" applyBorder="1" applyAlignment="1">
      <alignment horizontal="center"/>
    </xf>
    <xf numFmtId="0" fontId="10" fillId="2" borderId="13" xfId="2" applyFont="1" applyFill="1" applyBorder="1" applyAlignment="1" applyProtection="1">
      <alignment horizontal="center" vertical="center"/>
      <protection hidden="1"/>
    </xf>
    <xf numFmtId="0" fontId="10" fillId="2" borderId="11" xfId="2" applyFont="1" applyFill="1" applyBorder="1" applyAlignment="1" applyProtection="1">
      <alignment horizontal="center" vertical="center"/>
      <protection hidden="1"/>
    </xf>
    <xf numFmtId="0" fontId="5" fillId="0" borderId="4"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0" fillId="0" borderId="1" xfId="0" applyBorder="1" applyAlignment="1">
      <alignment horizontal="center" wrapText="1"/>
    </xf>
    <xf numFmtId="0" fontId="0" fillId="0" borderId="1" xfId="0" applyFont="1" applyBorder="1" applyAlignment="1">
      <alignment horizontal="center" vertical="center" wrapText="1"/>
    </xf>
    <xf numFmtId="0" fontId="5" fillId="0" borderId="4"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horizontal="center" vertical="center"/>
    </xf>
    <xf numFmtId="0" fontId="0" fillId="0" borderId="1" xfId="0" applyFill="1" applyBorder="1" applyAlignment="1">
      <alignment horizontal="left" vertical="center" wrapText="1"/>
    </xf>
    <xf numFmtId="0" fontId="0" fillId="24" borderId="1" xfId="0" applyFill="1" applyBorder="1" applyAlignment="1">
      <alignment horizontal="left" vertical="center" wrapText="1"/>
    </xf>
    <xf numFmtId="0" fontId="0" fillId="0" borderId="2" xfId="0" applyFont="1" applyBorder="1" applyAlignment="1">
      <alignment horizontal="center" vertical="center" wrapText="1"/>
    </xf>
    <xf numFmtId="0" fontId="0" fillId="0" borderId="6" xfId="0" applyFont="1" applyBorder="1" applyAlignment="1">
      <alignment horizontal="center" vertical="center" wrapText="1"/>
    </xf>
    <xf numFmtId="0" fontId="0" fillId="17" borderId="7" xfId="0" applyFont="1" applyFill="1" applyBorder="1" applyAlignment="1">
      <alignment horizontal="center" vertical="center" wrapText="1"/>
    </xf>
    <xf numFmtId="0" fontId="0" fillId="17" borderId="9" xfId="0" applyFont="1" applyFill="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24" borderId="7" xfId="0" applyFont="1" applyFill="1" applyBorder="1" applyAlignment="1">
      <alignment horizontal="center" vertical="center" wrapText="1"/>
    </xf>
    <xf numFmtId="0" fontId="0" fillId="24" borderId="9"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2" borderId="1" xfId="0" applyFill="1" applyBorder="1" applyAlignment="1">
      <alignment horizontal="center" vertical="center" wrapText="1"/>
    </xf>
    <xf numFmtId="0" fontId="0" fillId="24" borderId="1" xfId="0" applyFill="1" applyBorder="1" applyAlignment="1">
      <alignment horizontal="center" vertical="center" wrapText="1"/>
    </xf>
    <xf numFmtId="0" fontId="0" fillId="17" borderId="7" xfId="0" applyFill="1" applyBorder="1" applyAlignment="1">
      <alignment horizontal="center" vertical="center" wrapText="1"/>
    </xf>
    <xf numFmtId="0" fontId="0" fillId="17" borderId="8" xfId="0" applyFill="1" applyBorder="1" applyAlignment="1">
      <alignment horizontal="center" vertical="center" wrapText="1"/>
    </xf>
    <xf numFmtId="0" fontId="0" fillId="17" borderId="9" xfId="0" applyFill="1" applyBorder="1" applyAlignment="1">
      <alignment horizontal="center" vertical="center" wrapText="1"/>
    </xf>
    <xf numFmtId="0" fontId="0" fillId="0" borderId="1" xfId="0" applyBorder="1" applyAlignment="1">
      <alignment horizontal="center" vertical="center" wrapText="1"/>
    </xf>
    <xf numFmtId="0" fontId="0" fillId="17"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23" borderId="1" xfId="0" applyFill="1" applyBorder="1" applyAlignment="1">
      <alignment horizontal="center" vertical="center" wrapText="1"/>
    </xf>
    <xf numFmtId="0" fontId="0" fillId="0" borderId="1" xfId="0" applyFill="1" applyBorder="1" applyAlignment="1">
      <alignment horizontal="center" vertical="center" wrapText="1"/>
    </xf>
    <xf numFmtId="0" fontId="0" fillId="23" borderId="7" xfId="0" applyFont="1" applyFill="1" applyBorder="1" applyAlignment="1">
      <alignment horizontal="center" vertical="center" wrapText="1"/>
    </xf>
    <xf numFmtId="0" fontId="0" fillId="23" borderId="9" xfId="0" applyFont="1" applyFill="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0" fontId="0" fillId="17" borderId="1" xfId="0" applyFont="1" applyFill="1" applyBorder="1" applyAlignment="1">
      <alignment horizontal="center" vertical="center" wrapText="1"/>
    </xf>
    <xf numFmtId="0" fontId="0" fillId="26"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26" borderId="7" xfId="0" applyFont="1" applyFill="1" applyBorder="1" applyAlignment="1">
      <alignment horizontal="center" vertical="center" wrapText="1"/>
    </xf>
    <xf numFmtId="0" fontId="0" fillId="26" borderId="9" xfId="0" applyFont="1" applyFill="1" applyBorder="1" applyAlignment="1">
      <alignment horizontal="center" vertical="center" wrapText="1"/>
    </xf>
    <xf numFmtId="0" fontId="0" fillId="26" borderId="1" xfId="0" applyFill="1" applyBorder="1" applyAlignment="1">
      <alignment horizontal="center" vertical="center" wrapText="1"/>
    </xf>
    <xf numFmtId="0" fontId="0" fillId="0" borderId="7" xfId="0" applyBorder="1" applyAlignment="1">
      <alignment horizontal="justify" wrapText="1"/>
    </xf>
    <xf numFmtId="0" fontId="0" fillId="0" borderId="8" xfId="0" applyBorder="1" applyAlignment="1">
      <alignment horizontal="justify" wrapText="1"/>
    </xf>
    <xf numFmtId="0" fontId="0" fillId="0" borderId="9" xfId="0" applyBorder="1" applyAlignment="1">
      <alignment horizontal="justify" wrapText="1"/>
    </xf>
    <xf numFmtId="0" fontId="0" fillId="0" borderId="1" xfId="0" applyBorder="1" applyAlignment="1">
      <alignment horizontal="center" vertical="center"/>
    </xf>
    <xf numFmtId="0" fontId="0" fillId="9" borderId="4" xfId="0" applyFill="1" applyBorder="1" applyAlignment="1">
      <alignment horizontal="center"/>
    </xf>
    <xf numFmtId="0" fontId="0" fillId="9" borderId="14" xfId="0" applyFill="1" applyBorder="1" applyAlignment="1">
      <alignment horizontal="center"/>
    </xf>
    <xf numFmtId="0" fontId="0" fillId="9" borderId="5" xfId="0" applyFill="1" applyBorder="1" applyAlignment="1">
      <alignment horizontal="center"/>
    </xf>
    <xf numFmtId="0" fontId="0" fillId="0" borderId="4" xfId="0" applyBorder="1" applyAlignment="1">
      <alignment horizontal="center"/>
    </xf>
    <xf numFmtId="0" fontId="0" fillId="0" borderId="14" xfId="0" applyBorder="1" applyAlignment="1">
      <alignment horizontal="center"/>
    </xf>
    <xf numFmtId="0" fontId="0" fillId="0" borderId="5" xfId="0" applyBorder="1" applyAlignment="1">
      <alignment horizontal="center"/>
    </xf>
  </cellXfs>
  <cellStyles count="7">
    <cellStyle name="Hipervínculo" xfId="2" builtinId="8"/>
    <cellStyle name="Millares" xfId="3" builtinId="3"/>
    <cellStyle name="Millares [0]" xfId="5" builtinId="6"/>
    <cellStyle name="Moneda" xfId="4" builtinId="4"/>
    <cellStyle name="Moneda [0]" xfId="6" builtinId="7"/>
    <cellStyle name="Normal" xfId="0" builtinId="0"/>
    <cellStyle name="Porcentaje" xfId="1" builtinId="5"/>
  </cellStyles>
  <dxfs count="1303">
    <dxf>
      <fill>
        <patternFill>
          <bgColor theme="5" tint="-0.24994659260841701"/>
        </patternFill>
      </fill>
    </dxf>
    <dxf>
      <fill>
        <patternFill>
          <bgColor theme="5" tint="-0.24994659260841701"/>
        </patternFill>
      </fill>
    </dxf>
    <dxf>
      <fill>
        <patternFill>
          <bgColor theme="5" tint="-0.24994659260841701"/>
        </patternFill>
      </fill>
    </dxf>
    <dxf>
      <fill>
        <patternFill>
          <bgColor theme="5"/>
        </patternFill>
      </fill>
    </dxf>
    <dxf>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F6613"/>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patternFill>
      </fill>
    </dxf>
    <dxf>
      <font>
        <color rgb="FF9C0006"/>
      </font>
      <fill>
        <patternFill>
          <bgColor rgb="FFFFC7CE"/>
        </patternFill>
      </fill>
    </dxf>
    <dxf>
      <fill>
        <patternFill>
          <bgColor rgb="FFDF6613"/>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theme="5"/>
        </patternFill>
      </fill>
    </dxf>
    <dxf>
      <fill>
        <patternFill>
          <bgColor theme="5"/>
        </patternFill>
      </fill>
    </dxf>
    <dxf>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patternFill>
      </fill>
    </dxf>
    <dxf>
      <fill>
        <patternFill>
          <bgColor theme="5"/>
        </patternFill>
      </fill>
    </dxf>
    <dxf>
      <fill>
        <patternFill>
          <bgColor theme="5"/>
        </patternFill>
      </fill>
    </dxf>
    <dxf>
      <font>
        <color rgb="FF9C0006"/>
      </font>
      <fill>
        <patternFill>
          <bgColor rgb="FFFFC7CE"/>
        </patternFill>
      </fill>
    </dxf>
    <dxf>
      <font>
        <color rgb="FF9C0006"/>
      </font>
      <fill>
        <patternFill>
          <bgColor rgb="FFFFC7CE"/>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color rgb="FF9C0006"/>
      </font>
      <fill>
        <patternFill>
          <bgColor rgb="FFFFC7CE"/>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ont>
        <color rgb="FF9C0006"/>
      </font>
      <fill>
        <patternFill>
          <bgColor rgb="FFFFC7CE"/>
        </patternFill>
      </fill>
    </dxf>
    <dxf>
      <fill>
        <patternFill>
          <bgColor rgb="FFFF0000"/>
        </patternFill>
      </fill>
    </dxf>
    <dxf>
      <fill>
        <patternFill>
          <bgColor theme="5"/>
        </patternFill>
      </fill>
    </dxf>
    <dxf>
      <font>
        <color rgb="FF9C0006"/>
      </font>
      <fill>
        <patternFill>
          <bgColor rgb="FFFFC7CE"/>
        </patternFill>
      </fill>
    </dxf>
    <dxf>
      <fill>
        <patternFill>
          <bgColor rgb="FFFF0000"/>
        </patternFill>
      </fill>
    </dxf>
    <dxf>
      <fill>
        <patternFill>
          <bgColor theme="5"/>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theme="5"/>
        </patternFill>
      </fill>
    </dxf>
    <dxf>
      <font>
        <color rgb="FF9C0006"/>
      </font>
      <fill>
        <patternFill>
          <bgColor rgb="FFFFC7CE"/>
        </patternFill>
      </fill>
    </dxf>
    <dxf>
      <fill>
        <patternFill>
          <bgColor rgb="FFFF0000"/>
        </patternFill>
      </fill>
    </dxf>
    <dxf>
      <fill>
        <patternFill>
          <bgColor theme="5"/>
        </patternFill>
      </fill>
    </dxf>
    <dxf>
      <font>
        <color rgb="FF9C0006"/>
      </font>
      <fill>
        <patternFill>
          <bgColor rgb="FFFFC7CE"/>
        </patternFill>
      </fill>
    </dxf>
    <dxf>
      <fill>
        <patternFill>
          <bgColor rgb="FFFF0000"/>
        </patternFill>
      </fill>
    </dxf>
    <dxf>
      <fill>
        <patternFill>
          <bgColor theme="5"/>
        </patternFill>
      </fill>
    </dxf>
    <dxf>
      <font>
        <color rgb="FF9C0006"/>
      </font>
      <fill>
        <patternFill>
          <bgColor rgb="FFFFC7CE"/>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ont>
        <color rgb="FF9C0006"/>
      </font>
      <fill>
        <patternFill>
          <bgColor rgb="FFFFC7CE"/>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ont>
        <color rgb="FF9C0006"/>
      </font>
      <fill>
        <patternFill>
          <bgColor rgb="FFFFC7CE"/>
        </patternFill>
      </fill>
    </dxf>
    <dxf>
      <font>
        <color rgb="FF9C0006"/>
      </font>
      <fill>
        <patternFill>
          <bgColor rgb="FFFFC7CE"/>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color rgb="FF9C0006"/>
      </font>
      <fill>
        <patternFill>
          <bgColor rgb="FFFFC7CE"/>
        </patternFill>
      </fill>
    </dxf>
    <dxf>
      <fill>
        <patternFill>
          <bgColor rgb="FFFF0000"/>
        </patternFill>
      </fill>
    </dxf>
    <dxf>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ont>
        <color rgb="FF9C0006"/>
      </font>
      <fill>
        <patternFill>
          <bgColor rgb="FFFFC7CE"/>
        </patternFill>
      </fill>
    </dxf>
    <dxf>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0000"/>
        </patternFill>
      </fill>
    </dxf>
    <dxf>
      <fill>
        <patternFill>
          <bgColor rgb="FFFF0000"/>
        </patternFill>
      </fill>
    </dxf>
    <dxf>
      <fill>
        <patternFill>
          <bgColor rgb="FFFF0000"/>
        </patternFill>
      </fill>
    </dxf>
    <dxf>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patternFill>
      </fill>
    </dxf>
    <dxf>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6" tint="0.59996337778862885"/>
        </patternFill>
      </fill>
    </dxf>
    <dxf>
      <fill>
        <patternFill>
          <bgColor theme="5" tint="0.59996337778862885"/>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patternFill>
      </fill>
    </dxf>
    <dxf>
      <font>
        <color rgb="FF9C0006"/>
      </font>
      <fill>
        <patternFill>
          <bgColor rgb="FFFFC7CE"/>
        </patternFill>
      </fill>
    </dxf>
    <dxf>
      <font>
        <color rgb="FF9C0006"/>
      </font>
      <fill>
        <patternFill>
          <bgColor rgb="FFFFC7CE"/>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color rgb="FF9C0006"/>
      </font>
      <fill>
        <patternFill>
          <bgColor rgb="FFFFC7CE"/>
        </patternFill>
      </fill>
    </dxf>
    <dxf>
      <fill>
        <patternFill>
          <bgColor theme="5"/>
        </patternFill>
      </fill>
    </dxf>
    <dxf>
      <fill>
        <patternFill>
          <bgColor theme="5"/>
        </patternFill>
      </fill>
    </dxf>
    <dxf>
      <font>
        <color rgb="FF9C0006"/>
      </font>
      <fill>
        <patternFill>
          <bgColor rgb="FFFFC7CE"/>
        </patternFill>
      </fill>
    </dxf>
    <dxf>
      <fill>
        <patternFill>
          <bgColor theme="5"/>
        </patternFill>
      </fill>
    </dxf>
    <dxf>
      <fill>
        <patternFill>
          <bgColor theme="5"/>
        </patternFill>
      </fill>
    </dxf>
    <dxf>
      <font>
        <color rgb="FF9C0006"/>
      </font>
      <fill>
        <patternFill>
          <bgColor rgb="FFFFC7CE"/>
        </patternFill>
      </fill>
    </dxf>
    <dxf>
      <fill>
        <patternFill>
          <bgColor theme="5"/>
        </patternFill>
      </fill>
    </dxf>
    <dxf>
      <fill>
        <patternFill>
          <bgColor theme="5"/>
        </patternFill>
      </fill>
    </dxf>
    <dxf>
      <font>
        <color rgb="FF9C0006"/>
      </font>
      <fill>
        <patternFill>
          <bgColor rgb="FFFFC7CE"/>
        </patternFill>
      </fill>
    </dxf>
    <dxf>
      <fill>
        <patternFill>
          <bgColor theme="5"/>
        </patternFill>
      </fill>
    </dxf>
    <dxf>
      <fill>
        <patternFill>
          <bgColor theme="5"/>
        </patternFill>
      </fill>
    </dxf>
    <dxf>
      <font>
        <color rgb="FF9C0006"/>
      </font>
      <fill>
        <patternFill>
          <bgColor rgb="FFFFC7CE"/>
        </patternFill>
      </fill>
    </dxf>
    <dxf>
      <font>
        <color rgb="FF9C0006"/>
      </font>
      <fill>
        <patternFill>
          <bgColor rgb="FFFFC7CE"/>
        </patternFill>
      </fill>
    </dxf>
    <dxf>
      <fill>
        <patternFill>
          <bgColor theme="5"/>
        </patternFill>
      </fill>
    </dxf>
    <dxf>
      <fill>
        <patternFill>
          <bgColor theme="5"/>
        </patternFill>
      </fill>
    </dxf>
    <dxf>
      <fill>
        <patternFill>
          <bgColor theme="5"/>
        </patternFill>
      </fill>
    </dxf>
    <dxf>
      <fill>
        <patternFill>
          <bgColor rgb="FFFF0000"/>
        </patternFill>
      </fill>
    </dxf>
    <dxf>
      <fill>
        <patternFill>
          <bgColor theme="5"/>
        </patternFill>
      </fill>
    </dxf>
    <dxf>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patternFill>
      </fill>
    </dxf>
    <dxf>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patternFill>
      </fill>
    </dxf>
    <dxf>
      <fill>
        <patternFill>
          <bgColor theme="5"/>
        </patternFill>
      </fill>
    </dxf>
    <dxf>
      <fill>
        <patternFill>
          <bgColor theme="5"/>
        </patternFill>
      </fill>
    </dxf>
    <dxf>
      <font>
        <color rgb="FF9C0006"/>
      </font>
      <fill>
        <patternFill>
          <bgColor rgb="FFFFC7CE"/>
        </patternFill>
      </fill>
    </dxf>
    <dxf>
      <font>
        <color rgb="FF9C0006"/>
      </font>
      <fill>
        <patternFill>
          <bgColor rgb="FFFFC7CE"/>
        </patternFill>
      </fill>
    </dxf>
    <dxf>
      <fill>
        <patternFill>
          <bgColor theme="5"/>
        </patternFill>
      </fill>
    </dxf>
    <dxf>
      <fill>
        <patternFill>
          <bgColor theme="5"/>
        </patternFill>
      </fill>
    </dxf>
    <dxf>
      <fill>
        <patternFill>
          <bgColor theme="5"/>
        </patternFill>
      </fill>
    </dxf>
    <dxf>
      <font>
        <color rgb="FF9C0006"/>
      </font>
      <fill>
        <patternFill>
          <bgColor rgb="FFFFC7CE"/>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0000"/>
        </patternFill>
      </fill>
    </dxf>
    <dxf>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00B050"/>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00B05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00B050"/>
        </patternFill>
      </fill>
    </dxf>
    <dxf>
      <font>
        <color rgb="FF9C0006"/>
      </font>
      <fill>
        <patternFill>
          <bgColor rgb="FFFFC7CE"/>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00B050"/>
        </patternFill>
      </fill>
    </dxf>
    <dxf>
      <fill>
        <patternFill>
          <bgColor rgb="FFFFFF00"/>
        </patternFill>
      </fill>
    </dxf>
    <dxf>
      <fill>
        <patternFill>
          <bgColor theme="9" tint="0.59996337778862885"/>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00B05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00B05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00B05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00B050"/>
        </patternFill>
      </fill>
    </dxf>
    <dxf>
      <fill>
        <patternFill>
          <bgColor rgb="FFFFFF00"/>
        </patternFill>
      </fill>
    </dxf>
    <dxf>
      <font>
        <color auto="1"/>
      </font>
      <fill>
        <patternFill>
          <bgColor rgb="FFFF0000"/>
        </patternFill>
      </fill>
    </dxf>
    <dxf>
      <font>
        <color auto="1"/>
      </font>
      <fill>
        <patternFill>
          <bgColor rgb="FF00B050"/>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00B050"/>
        </patternFill>
      </fill>
    </dxf>
    <dxf>
      <fill>
        <patternFill>
          <bgColor rgb="FFFFFF00"/>
        </patternFill>
      </fill>
    </dxf>
    <dxf>
      <fill>
        <patternFill>
          <bgColor theme="9"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ill>
        <patternFill>
          <bgColor theme="9" tint="0.79998168889431442"/>
        </patternFill>
      </fill>
    </dxf>
  </dxfs>
  <tableStyles count="0" defaultTableStyle="TableStyleMedium2" defaultPivotStyle="PivotStyleLight16"/>
  <colors>
    <mruColors>
      <color rgb="FFFFFF66"/>
      <color rgb="FFFF3300"/>
      <color rgb="FFDF6613"/>
      <color rgb="FFCC99FF"/>
      <color rgb="FFFF9966"/>
      <color rgb="FFFFCCFF"/>
      <color rgb="FF9966FF"/>
      <color rgb="FF08B808"/>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OBJETIVO 2</a:t>
            </a:r>
          </a:p>
        </c:rich>
      </c:tx>
      <c:overlay val="0"/>
      <c:spPr>
        <a:noFill/>
        <a:ln>
          <a:noFill/>
        </a:ln>
        <a:effectLst/>
      </c:sp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692038495188102E-2"/>
          <c:y val="0.27766221930592011"/>
          <c:w val="0.90286351706036749"/>
          <c:h val="0.49065543890347041"/>
        </c:manualLayout>
      </c:layout>
      <c:bar3DChart>
        <c:barDir val="col"/>
        <c:grouping val="clustered"/>
        <c:varyColors val="0"/>
        <c:ser>
          <c:idx val="0"/>
          <c:order val="0"/>
          <c:tx>
            <c:strRef>
              <c:f>Hoja2!$B$13</c:f>
              <c:strCache>
                <c:ptCount val="1"/>
                <c:pt idx="0">
                  <c:v>OBJETIVO 2</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cat>
            <c:strRef>
              <c:f>Hoja2!$C$12:$H$12</c:f>
              <c:strCache>
                <c:ptCount val="5"/>
                <c:pt idx="0">
                  <c:v>CUMPLIDAS</c:v>
                </c:pt>
                <c:pt idx="1">
                  <c:v>%</c:v>
                </c:pt>
                <c:pt idx="2">
                  <c:v>NO CUMPLIDAS</c:v>
                </c:pt>
                <c:pt idx="3">
                  <c:v>%</c:v>
                </c:pt>
                <c:pt idx="4">
                  <c:v>PARA VIGENCIA 2019</c:v>
                </c:pt>
              </c:strCache>
            </c:strRef>
          </c:cat>
          <c:val>
            <c:numRef>
              <c:f>Hoja2!$C$13:$H$13</c:f>
              <c:numCache>
                <c:formatCode>0%</c:formatCode>
                <c:ptCount val="6"/>
                <c:pt idx="0" formatCode="General">
                  <c:v>14</c:v>
                </c:pt>
                <c:pt idx="1">
                  <c:v>0.875</c:v>
                </c:pt>
                <c:pt idx="2" formatCode="General">
                  <c:v>1</c:v>
                </c:pt>
                <c:pt idx="3">
                  <c:v>6.25E-2</c:v>
                </c:pt>
                <c:pt idx="4" formatCode="General">
                  <c:v>1</c:v>
                </c:pt>
                <c:pt idx="5">
                  <c:v>6.25E-2</c:v>
                </c:pt>
              </c:numCache>
            </c:numRef>
          </c:val>
          <c:extLst>
            <c:ext xmlns:c16="http://schemas.microsoft.com/office/drawing/2014/chart" uri="{C3380CC4-5D6E-409C-BE32-E72D297353CC}">
              <c16:uniqueId val="{00000000-5765-409D-986A-B48887B2906A}"/>
            </c:ext>
          </c:extLst>
        </c:ser>
        <c:ser>
          <c:idx val="1"/>
          <c:order val="1"/>
          <c:tx>
            <c:strRef>
              <c:f>Hoja2!$B$14</c:f>
              <c:strCache>
                <c:ptCount val="1"/>
                <c:pt idx="0">
                  <c:v>TOTAL </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cat>
            <c:strRef>
              <c:f>Hoja2!$C$12:$H$12</c:f>
              <c:strCache>
                <c:ptCount val="5"/>
                <c:pt idx="0">
                  <c:v>CUMPLIDAS</c:v>
                </c:pt>
                <c:pt idx="1">
                  <c:v>%</c:v>
                </c:pt>
                <c:pt idx="2">
                  <c:v>NO CUMPLIDAS</c:v>
                </c:pt>
                <c:pt idx="3">
                  <c:v>%</c:v>
                </c:pt>
                <c:pt idx="4">
                  <c:v>PARA VIGENCIA 2019</c:v>
                </c:pt>
              </c:strCache>
            </c:strRef>
          </c:cat>
          <c:val>
            <c:numRef>
              <c:f>Hoja2!$C$14:$H$14</c:f>
              <c:numCache>
                <c:formatCode>General</c:formatCode>
                <c:ptCount val="6"/>
                <c:pt idx="0">
                  <c:v>16</c:v>
                </c:pt>
              </c:numCache>
            </c:numRef>
          </c:val>
          <c:extLst>
            <c:ext xmlns:c16="http://schemas.microsoft.com/office/drawing/2014/chart" uri="{C3380CC4-5D6E-409C-BE32-E72D297353CC}">
              <c16:uniqueId val="{00000001-5765-409D-986A-B48887B2906A}"/>
            </c:ext>
          </c:extLst>
        </c:ser>
        <c:dLbls>
          <c:showLegendKey val="0"/>
          <c:showVal val="0"/>
          <c:showCatName val="0"/>
          <c:showSerName val="0"/>
          <c:showPercent val="0"/>
          <c:showBubbleSize val="0"/>
        </c:dLbls>
        <c:gapWidth val="65"/>
        <c:shape val="box"/>
        <c:axId val="407356448"/>
        <c:axId val="407359976"/>
        <c:axId val="0"/>
      </c:bar3DChart>
      <c:catAx>
        <c:axId val="4073564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407359976"/>
        <c:crosses val="autoZero"/>
        <c:auto val="1"/>
        <c:lblAlgn val="ctr"/>
        <c:lblOffset val="100"/>
        <c:noMultiLvlLbl val="0"/>
      </c:catAx>
      <c:valAx>
        <c:axId val="407359976"/>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407356448"/>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OBJETIVO 3</a:t>
            </a:r>
          </a:p>
        </c:rich>
      </c:tx>
      <c:overlay val="0"/>
      <c:spPr>
        <a:noFill/>
        <a:ln>
          <a:noFill/>
        </a:ln>
        <a:effectLst/>
      </c:sp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Hoja2!$B$18</c:f>
              <c:strCache>
                <c:ptCount val="1"/>
                <c:pt idx="0">
                  <c:v>OBJETIVO 3</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cat>
            <c:strRef>
              <c:f>Hoja2!$C$17:$H$17</c:f>
              <c:strCache>
                <c:ptCount val="5"/>
                <c:pt idx="0">
                  <c:v>CUMPLIDAS</c:v>
                </c:pt>
                <c:pt idx="1">
                  <c:v>%</c:v>
                </c:pt>
                <c:pt idx="2">
                  <c:v>NO CUMPLIDAS</c:v>
                </c:pt>
                <c:pt idx="3">
                  <c:v>%</c:v>
                </c:pt>
                <c:pt idx="4">
                  <c:v>PARA VIGENCIA 2019</c:v>
                </c:pt>
              </c:strCache>
            </c:strRef>
          </c:cat>
          <c:val>
            <c:numRef>
              <c:f>Hoja2!$C$18:$H$18</c:f>
              <c:numCache>
                <c:formatCode>0%</c:formatCode>
                <c:ptCount val="6"/>
                <c:pt idx="0" formatCode="General">
                  <c:v>6</c:v>
                </c:pt>
                <c:pt idx="1">
                  <c:v>0.75</c:v>
                </c:pt>
                <c:pt idx="2" formatCode="General">
                  <c:v>0</c:v>
                </c:pt>
                <c:pt idx="3">
                  <c:v>0</c:v>
                </c:pt>
                <c:pt idx="4" formatCode="General">
                  <c:v>2</c:v>
                </c:pt>
                <c:pt idx="5">
                  <c:v>0.25</c:v>
                </c:pt>
              </c:numCache>
            </c:numRef>
          </c:val>
          <c:extLst>
            <c:ext xmlns:c16="http://schemas.microsoft.com/office/drawing/2014/chart" uri="{C3380CC4-5D6E-409C-BE32-E72D297353CC}">
              <c16:uniqueId val="{00000000-DF84-4C21-A025-F448C4C3EFE5}"/>
            </c:ext>
          </c:extLst>
        </c:ser>
        <c:ser>
          <c:idx val="1"/>
          <c:order val="1"/>
          <c:tx>
            <c:strRef>
              <c:f>Hoja2!$B$19</c:f>
              <c:strCache>
                <c:ptCount val="1"/>
                <c:pt idx="0">
                  <c:v>TOTAL </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cat>
            <c:strRef>
              <c:f>Hoja2!$C$17:$H$17</c:f>
              <c:strCache>
                <c:ptCount val="5"/>
                <c:pt idx="0">
                  <c:v>CUMPLIDAS</c:v>
                </c:pt>
                <c:pt idx="1">
                  <c:v>%</c:v>
                </c:pt>
                <c:pt idx="2">
                  <c:v>NO CUMPLIDAS</c:v>
                </c:pt>
                <c:pt idx="3">
                  <c:v>%</c:v>
                </c:pt>
                <c:pt idx="4">
                  <c:v>PARA VIGENCIA 2019</c:v>
                </c:pt>
              </c:strCache>
            </c:strRef>
          </c:cat>
          <c:val>
            <c:numRef>
              <c:f>Hoja2!$C$19:$H$19</c:f>
              <c:numCache>
                <c:formatCode>General</c:formatCode>
                <c:ptCount val="6"/>
                <c:pt idx="0">
                  <c:v>8</c:v>
                </c:pt>
              </c:numCache>
            </c:numRef>
          </c:val>
          <c:extLst>
            <c:ext xmlns:c16="http://schemas.microsoft.com/office/drawing/2014/chart" uri="{C3380CC4-5D6E-409C-BE32-E72D297353CC}">
              <c16:uniqueId val="{00000001-DF84-4C21-A025-F448C4C3EFE5}"/>
            </c:ext>
          </c:extLst>
        </c:ser>
        <c:dLbls>
          <c:showLegendKey val="0"/>
          <c:showVal val="0"/>
          <c:showCatName val="0"/>
          <c:showSerName val="0"/>
          <c:showPercent val="0"/>
          <c:showBubbleSize val="0"/>
        </c:dLbls>
        <c:gapWidth val="65"/>
        <c:shape val="box"/>
        <c:axId val="407356840"/>
        <c:axId val="407360760"/>
        <c:axId val="0"/>
      </c:bar3DChart>
      <c:catAx>
        <c:axId val="40735684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407360760"/>
        <c:crosses val="autoZero"/>
        <c:auto val="1"/>
        <c:lblAlgn val="ctr"/>
        <c:lblOffset val="100"/>
        <c:noMultiLvlLbl val="0"/>
      </c:catAx>
      <c:valAx>
        <c:axId val="4073607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407356840"/>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OBJETIVO 4</a:t>
            </a:r>
          </a:p>
        </c:rich>
      </c:tx>
      <c:overlay val="0"/>
      <c:spPr>
        <a:noFill/>
        <a:ln>
          <a:noFill/>
        </a:ln>
        <a:effectLst/>
      </c:sp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Hoja2!$B$23</c:f>
              <c:strCache>
                <c:ptCount val="1"/>
                <c:pt idx="0">
                  <c:v>OBJETIVO 4</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cat>
            <c:strRef>
              <c:f>Hoja2!$C$22:$H$22</c:f>
              <c:strCache>
                <c:ptCount val="5"/>
                <c:pt idx="0">
                  <c:v>CUMPLIDAS</c:v>
                </c:pt>
                <c:pt idx="1">
                  <c:v>%</c:v>
                </c:pt>
                <c:pt idx="2">
                  <c:v>NO CUMPLIDAS</c:v>
                </c:pt>
                <c:pt idx="3">
                  <c:v>%</c:v>
                </c:pt>
                <c:pt idx="4">
                  <c:v>PARA VIGENCIA 2019</c:v>
                </c:pt>
              </c:strCache>
            </c:strRef>
          </c:cat>
          <c:val>
            <c:numRef>
              <c:f>Hoja2!$C$23:$H$23</c:f>
              <c:numCache>
                <c:formatCode>0%</c:formatCode>
                <c:ptCount val="6"/>
                <c:pt idx="0" formatCode="General">
                  <c:v>0</c:v>
                </c:pt>
                <c:pt idx="1">
                  <c:v>0</c:v>
                </c:pt>
                <c:pt idx="2" formatCode="General">
                  <c:v>0</c:v>
                </c:pt>
                <c:pt idx="3">
                  <c:v>0</c:v>
                </c:pt>
                <c:pt idx="4" formatCode="General">
                  <c:v>6</c:v>
                </c:pt>
                <c:pt idx="5">
                  <c:v>1</c:v>
                </c:pt>
              </c:numCache>
            </c:numRef>
          </c:val>
          <c:extLst>
            <c:ext xmlns:c16="http://schemas.microsoft.com/office/drawing/2014/chart" uri="{C3380CC4-5D6E-409C-BE32-E72D297353CC}">
              <c16:uniqueId val="{00000000-1133-4FEF-B7A7-4AB4EAE5FBBF}"/>
            </c:ext>
          </c:extLst>
        </c:ser>
        <c:ser>
          <c:idx val="1"/>
          <c:order val="1"/>
          <c:tx>
            <c:strRef>
              <c:f>Hoja2!$B$24</c:f>
              <c:strCache>
                <c:ptCount val="1"/>
                <c:pt idx="0">
                  <c:v>TOTAL </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cat>
            <c:strRef>
              <c:f>Hoja2!$C$22:$H$22</c:f>
              <c:strCache>
                <c:ptCount val="5"/>
                <c:pt idx="0">
                  <c:v>CUMPLIDAS</c:v>
                </c:pt>
                <c:pt idx="1">
                  <c:v>%</c:v>
                </c:pt>
                <c:pt idx="2">
                  <c:v>NO CUMPLIDAS</c:v>
                </c:pt>
                <c:pt idx="3">
                  <c:v>%</c:v>
                </c:pt>
                <c:pt idx="4">
                  <c:v>PARA VIGENCIA 2019</c:v>
                </c:pt>
              </c:strCache>
            </c:strRef>
          </c:cat>
          <c:val>
            <c:numRef>
              <c:f>Hoja2!$C$24:$H$24</c:f>
              <c:numCache>
                <c:formatCode>General</c:formatCode>
                <c:ptCount val="6"/>
                <c:pt idx="0">
                  <c:v>6</c:v>
                </c:pt>
              </c:numCache>
            </c:numRef>
          </c:val>
          <c:extLst>
            <c:ext xmlns:c16="http://schemas.microsoft.com/office/drawing/2014/chart" uri="{C3380CC4-5D6E-409C-BE32-E72D297353CC}">
              <c16:uniqueId val="{00000001-1133-4FEF-B7A7-4AB4EAE5FBBF}"/>
            </c:ext>
          </c:extLst>
        </c:ser>
        <c:dLbls>
          <c:showLegendKey val="0"/>
          <c:showVal val="0"/>
          <c:showCatName val="0"/>
          <c:showSerName val="0"/>
          <c:showPercent val="0"/>
          <c:showBubbleSize val="0"/>
        </c:dLbls>
        <c:gapWidth val="65"/>
        <c:shape val="box"/>
        <c:axId val="407358016"/>
        <c:axId val="407361152"/>
        <c:axId val="0"/>
      </c:bar3DChart>
      <c:catAx>
        <c:axId val="4073580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407361152"/>
        <c:crosses val="autoZero"/>
        <c:auto val="1"/>
        <c:lblAlgn val="ctr"/>
        <c:lblOffset val="100"/>
        <c:noMultiLvlLbl val="0"/>
      </c:catAx>
      <c:valAx>
        <c:axId val="40736115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407358016"/>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OBJETIVO 5</a:t>
            </a:r>
          </a:p>
        </c:rich>
      </c:tx>
      <c:overlay val="0"/>
      <c:spPr>
        <a:noFill/>
        <a:ln>
          <a:noFill/>
        </a:ln>
        <a:effectLst/>
      </c:sp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Hoja2!$B$28</c:f>
              <c:strCache>
                <c:ptCount val="1"/>
                <c:pt idx="0">
                  <c:v>OBJETIVO 5</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cat>
            <c:strRef>
              <c:f>Hoja2!$C$27:$H$27</c:f>
              <c:strCache>
                <c:ptCount val="5"/>
                <c:pt idx="0">
                  <c:v>CUMPLIDAS</c:v>
                </c:pt>
                <c:pt idx="1">
                  <c:v>%</c:v>
                </c:pt>
                <c:pt idx="2">
                  <c:v>NO CUMPLIDAS</c:v>
                </c:pt>
                <c:pt idx="3">
                  <c:v>%</c:v>
                </c:pt>
                <c:pt idx="4">
                  <c:v>PARA VIGENCIA 2019</c:v>
                </c:pt>
              </c:strCache>
            </c:strRef>
          </c:cat>
          <c:val>
            <c:numRef>
              <c:f>Hoja2!$C$28:$H$28</c:f>
              <c:numCache>
                <c:formatCode>0%</c:formatCode>
                <c:ptCount val="6"/>
                <c:pt idx="0" formatCode="General">
                  <c:v>2</c:v>
                </c:pt>
                <c:pt idx="1">
                  <c:v>0.4</c:v>
                </c:pt>
                <c:pt idx="2" formatCode="General">
                  <c:v>0</c:v>
                </c:pt>
                <c:pt idx="3">
                  <c:v>0</c:v>
                </c:pt>
                <c:pt idx="4" formatCode="General">
                  <c:v>3</c:v>
                </c:pt>
                <c:pt idx="5">
                  <c:v>0.6</c:v>
                </c:pt>
              </c:numCache>
            </c:numRef>
          </c:val>
          <c:extLst>
            <c:ext xmlns:c16="http://schemas.microsoft.com/office/drawing/2014/chart" uri="{C3380CC4-5D6E-409C-BE32-E72D297353CC}">
              <c16:uniqueId val="{00000000-0E77-4C45-A124-A67B158CBCDA}"/>
            </c:ext>
          </c:extLst>
        </c:ser>
        <c:ser>
          <c:idx val="1"/>
          <c:order val="1"/>
          <c:tx>
            <c:strRef>
              <c:f>Hoja2!$B$29</c:f>
              <c:strCache>
                <c:ptCount val="1"/>
                <c:pt idx="0">
                  <c:v>TOTAL </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cat>
            <c:strRef>
              <c:f>Hoja2!$C$27:$H$27</c:f>
              <c:strCache>
                <c:ptCount val="5"/>
                <c:pt idx="0">
                  <c:v>CUMPLIDAS</c:v>
                </c:pt>
                <c:pt idx="1">
                  <c:v>%</c:v>
                </c:pt>
                <c:pt idx="2">
                  <c:v>NO CUMPLIDAS</c:v>
                </c:pt>
                <c:pt idx="3">
                  <c:v>%</c:v>
                </c:pt>
                <c:pt idx="4">
                  <c:v>PARA VIGENCIA 2019</c:v>
                </c:pt>
              </c:strCache>
            </c:strRef>
          </c:cat>
          <c:val>
            <c:numRef>
              <c:f>Hoja2!$C$29:$H$29</c:f>
              <c:numCache>
                <c:formatCode>General</c:formatCode>
                <c:ptCount val="6"/>
                <c:pt idx="0">
                  <c:v>5</c:v>
                </c:pt>
              </c:numCache>
            </c:numRef>
          </c:val>
          <c:extLst>
            <c:ext xmlns:c16="http://schemas.microsoft.com/office/drawing/2014/chart" uri="{C3380CC4-5D6E-409C-BE32-E72D297353CC}">
              <c16:uniqueId val="{00000001-0E77-4C45-A124-A67B158CBCDA}"/>
            </c:ext>
          </c:extLst>
        </c:ser>
        <c:dLbls>
          <c:showLegendKey val="0"/>
          <c:showVal val="0"/>
          <c:showCatName val="0"/>
          <c:showSerName val="0"/>
          <c:showPercent val="0"/>
          <c:showBubbleSize val="0"/>
        </c:dLbls>
        <c:gapWidth val="65"/>
        <c:shape val="box"/>
        <c:axId val="365529616"/>
        <c:axId val="428478792"/>
        <c:axId val="0"/>
      </c:bar3DChart>
      <c:catAx>
        <c:axId val="3655296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428478792"/>
        <c:crosses val="autoZero"/>
        <c:auto val="1"/>
        <c:lblAlgn val="ctr"/>
        <c:lblOffset val="100"/>
        <c:noMultiLvlLbl val="0"/>
      </c:catAx>
      <c:valAx>
        <c:axId val="428478792"/>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365529616"/>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OBJETIVO 1</a:t>
            </a:r>
          </a:p>
        </c:rich>
      </c:tx>
      <c:overlay val="0"/>
      <c:spPr>
        <a:noFill/>
        <a:ln>
          <a:noFill/>
        </a:ln>
        <a:effectLst/>
      </c:spPr>
    </c:title>
    <c:autoTitleDeleted val="0"/>
    <c:plotArea>
      <c:layout/>
      <c:barChart>
        <c:barDir val="col"/>
        <c:grouping val="clustered"/>
        <c:varyColors val="0"/>
        <c:ser>
          <c:idx val="0"/>
          <c:order val="0"/>
          <c:tx>
            <c:strRef>
              <c:f>Hoja2!$B$8</c:f>
              <c:strCache>
                <c:ptCount val="1"/>
                <c:pt idx="0">
                  <c:v>OBJETIVO 1</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Hoja2!$C$7:$H$7</c:f>
              <c:strCache>
                <c:ptCount val="6"/>
                <c:pt idx="0">
                  <c:v>CUMPLIDAS</c:v>
                </c:pt>
                <c:pt idx="1">
                  <c:v>%</c:v>
                </c:pt>
                <c:pt idx="2">
                  <c:v>NO CUMPLIDAS</c:v>
                </c:pt>
                <c:pt idx="3">
                  <c:v>%</c:v>
                </c:pt>
                <c:pt idx="4">
                  <c:v>VIGENCIA 2019</c:v>
                </c:pt>
                <c:pt idx="5">
                  <c:v>%</c:v>
                </c:pt>
              </c:strCache>
            </c:strRef>
          </c:cat>
          <c:val>
            <c:numRef>
              <c:f>Hoja2!$C$8:$H$8</c:f>
              <c:numCache>
                <c:formatCode>0%</c:formatCode>
                <c:ptCount val="6"/>
                <c:pt idx="0" formatCode="General">
                  <c:v>70</c:v>
                </c:pt>
                <c:pt idx="1">
                  <c:v>0.67961165048543692</c:v>
                </c:pt>
                <c:pt idx="2" formatCode="General">
                  <c:v>17</c:v>
                </c:pt>
                <c:pt idx="3">
                  <c:v>0.1650485436893204</c:v>
                </c:pt>
                <c:pt idx="4" formatCode="General">
                  <c:v>16</c:v>
                </c:pt>
                <c:pt idx="5">
                  <c:v>0.1553398058252427</c:v>
                </c:pt>
              </c:numCache>
            </c:numRef>
          </c:val>
          <c:extLst>
            <c:ext xmlns:c16="http://schemas.microsoft.com/office/drawing/2014/chart" uri="{C3380CC4-5D6E-409C-BE32-E72D297353CC}">
              <c16:uniqueId val="{00000000-7FA5-45AC-B253-8C5DFB5219E5}"/>
            </c:ext>
          </c:extLst>
        </c:ser>
        <c:ser>
          <c:idx val="1"/>
          <c:order val="1"/>
          <c:tx>
            <c:strRef>
              <c:f>Hoja2!$B$9</c:f>
              <c:strCache>
                <c:ptCount val="1"/>
                <c:pt idx="0">
                  <c:v>TOTAL </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Hoja2!$C$7:$H$7</c:f>
              <c:strCache>
                <c:ptCount val="6"/>
                <c:pt idx="0">
                  <c:v>CUMPLIDAS</c:v>
                </c:pt>
                <c:pt idx="1">
                  <c:v>%</c:v>
                </c:pt>
                <c:pt idx="2">
                  <c:v>NO CUMPLIDAS</c:v>
                </c:pt>
                <c:pt idx="3">
                  <c:v>%</c:v>
                </c:pt>
                <c:pt idx="4">
                  <c:v>VIGENCIA 2019</c:v>
                </c:pt>
                <c:pt idx="5">
                  <c:v>%</c:v>
                </c:pt>
              </c:strCache>
            </c:strRef>
          </c:cat>
          <c:val>
            <c:numRef>
              <c:f>Hoja2!$C$9:$H$9</c:f>
              <c:numCache>
                <c:formatCode>General</c:formatCode>
                <c:ptCount val="6"/>
                <c:pt idx="0">
                  <c:v>103</c:v>
                </c:pt>
              </c:numCache>
            </c:numRef>
          </c:val>
          <c:extLst>
            <c:ext xmlns:c16="http://schemas.microsoft.com/office/drawing/2014/chart" uri="{C3380CC4-5D6E-409C-BE32-E72D297353CC}">
              <c16:uniqueId val="{00000001-7FA5-45AC-B253-8C5DFB5219E5}"/>
            </c:ext>
          </c:extLst>
        </c:ser>
        <c:dLbls>
          <c:dLblPos val="inEnd"/>
          <c:showLegendKey val="0"/>
          <c:showVal val="1"/>
          <c:showCatName val="0"/>
          <c:showSerName val="0"/>
          <c:showPercent val="0"/>
          <c:showBubbleSize val="0"/>
        </c:dLbls>
        <c:gapWidth val="65"/>
        <c:axId val="428475656"/>
        <c:axId val="428476832"/>
      </c:barChart>
      <c:catAx>
        <c:axId val="42847565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428476832"/>
        <c:crosses val="autoZero"/>
        <c:auto val="1"/>
        <c:lblAlgn val="ctr"/>
        <c:lblOffset val="100"/>
        <c:noMultiLvlLbl val="0"/>
      </c:catAx>
      <c:valAx>
        <c:axId val="42847683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428475656"/>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diagrams/_rels/data1.xml.rels><?xml version="1.0" encoding="UTF-8" standalone="yes"?>
<Relationships xmlns="http://schemas.openxmlformats.org/package/2006/relationships"><Relationship Id="rId3" Type="http://schemas.openxmlformats.org/officeDocument/2006/relationships/hyperlink" Target="#'OBJ 2'!A1"/><Relationship Id="rId2" Type="http://schemas.openxmlformats.org/officeDocument/2006/relationships/hyperlink" Target="#'OBJ 1'!A1"/><Relationship Id="rId1" Type="http://schemas.openxmlformats.org/officeDocument/2006/relationships/hyperlink" Target="#MEDICION!D8"/><Relationship Id="rId6" Type="http://schemas.openxmlformats.org/officeDocument/2006/relationships/hyperlink" Target="#'OBJ 5'!A1"/><Relationship Id="rId5" Type="http://schemas.openxmlformats.org/officeDocument/2006/relationships/hyperlink" Target="#'OBJ 4'!A1"/><Relationship Id="rId4" Type="http://schemas.openxmlformats.org/officeDocument/2006/relationships/hyperlink" Target="#'OBJ 3'!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6E2F61B-35A9-48D5-BD53-81F40D54EEF7}" type="doc">
      <dgm:prSet loTypeId="urn:microsoft.com/office/officeart/2005/8/layout/radial4" loCatId="relationship" qsTypeId="urn:microsoft.com/office/officeart/2005/8/quickstyle/simple1" qsCatId="simple" csTypeId="urn:microsoft.com/office/officeart/2005/8/colors/accent1_2" csCatId="accent1" phldr="1"/>
      <dgm:spPr/>
      <dgm:t>
        <a:bodyPr/>
        <a:lstStyle/>
        <a:p>
          <a:endParaRPr lang="es-ES"/>
        </a:p>
      </dgm:t>
    </dgm:pt>
    <dgm:pt modelId="{33B666CE-4371-42D2-B686-CA7D4FB35136}">
      <dgm:prSet phldrT="[Texto]"/>
      <dgm:spPr/>
      <dgm:t>
        <a:bodyPr/>
        <a:lstStyle/>
        <a:p>
          <a:r>
            <a:rPr lang="es-ES"/>
            <a:t>EL HOSPITAL SOMOS TODOS</a:t>
          </a:r>
        </a:p>
      </dgm:t>
      <dgm:extLst>
        <a:ext uri="{E40237B7-FDA0-4F09-8148-C483321AD2D9}">
          <dgm14:cNvPr xmlns:dgm14="http://schemas.microsoft.com/office/drawing/2010/diagram" id="0" name="">
            <a:hlinkClick xmlns:r="http://schemas.openxmlformats.org/officeDocument/2006/relationships" r:id="rId1"/>
          </dgm14:cNvPr>
        </a:ext>
      </dgm:extLst>
    </dgm:pt>
    <dgm:pt modelId="{C077C433-67F4-456F-ABDA-75FC33AB7E8B}" type="parTrans" cxnId="{F97A46C2-F8B6-4F63-A12F-15C0785B0310}">
      <dgm:prSet/>
      <dgm:spPr/>
      <dgm:t>
        <a:bodyPr/>
        <a:lstStyle/>
        <a:p>
          <a:endParaRPr lang="es-ES"/>
        </a:p>
      </dgm:t>
    </dgm:pt>
    <dgm:pt modelId="{2D8C76FF-4CF5-46AE-8C13-59280035A310}" type="sibTrans" cxnId="{F97A46C2-F8B6-4F63-A12F-15C0785B0310}">
      <dgm:prSet/>
      <dgm:spPr/>
      <dgm:t>
        <a:bodyPr/>
        <a:lstStyle/>
        <a:p>
          <a:endParaRPr lang="es-ES"/>
        </a:p>
      </dgm:t>
    </dgm:pt>
    <dgm:pt modelId="{DBDDECDA-E6FB-4979-B61F-7779A1DF6154}">
      <dgm:prSet/>
      <dgm:spPr/>
      <dgm:t>
        <a:bodyPr/>
        <a:lstStyle/>
        <a:p>
          <a:r>
            <a:rPr lang="es-CO"/>
            <a:t>1. Implementar un sistema integral de gestión de calidad, con enfoque en la calidad total, de acuerdo al marco normativo vigente (Sistema obligatorio de la calidad en salud).</a:t>
          </a:r>
        </a:p>
      </dgm:t>
      <dgm:extLst>
        <a:ext uri="{E40237B7-FDA0-4F09-8148-C483321AD2D9}">
          <dgm14:cNvPr xmlns:dgm14="http://schemas.microsoft.com/office/drawing/2010/diagram" id="0" name="">
            <a:hlinkClick xmlns:r="http://schemas.openxmlformats.org/officeDocument/2006/relationships" r:id="rId2"/>
          </dgm14:cNvPr>
        </a:ext>
      </dgm:extLst>
    </dgm:pt>
    <dgm:pt modelId="{E674DBE6-142C-4E57-A66E-3F9EC1C66BEC}" type="parTrans" cxnId="{93D7CEF1-2B22-42D5-9C62-D685523D623E}">
      <dgm:prSet/>
      <dgm:spPr/>
      <dgm:t>
        <a:bodyPr/>
        <a:lstStyle/>
        <a:p>
          <a:endParaRPr lang="es-ES"/>
        </a:p>
      </dgm:t>
    </dgm:pt>
    <dgm:pt modelId="{46DE753B-FFDC-4FF9-95F6-4C4C44935473}" type="sibTrans" cxnId="{93D7CEF1-2B22-42D5-9C62-D685523D623E}">
      <dgm:prSet/>
      <dgm:spPr/>
      <dgm:t>
        <a:bodyPr/>
        <a:lstStyle/>
        <a:p>
          <a:endParaRPr lang="es-ES"/>
        </a:p>
      </dgm:t>
    </dgm:pt>
    <dgm:pt modelId="{4F5D5944-E283-4073-B439-F2702D65ADF7}">
      <dgm:prSet/>
      <dgm:spPr/>
      <dgm:t>
        <a:bodyPr/>
        <a:lstStyle/>
        <a:p>
          <a:r>
            <a:rPr lang="es-CO"/>
            <a:t>2, Gestionar de manera eficiente de los recursos financieros y mejorar la rentabilidad de los ingresos a través de desarrollo de nuevos negocios, que aseguren la competitividad y sostenibilidad de la ESE Hospital San José del Guaviare</a:t>
          </a:r>
        </a:p>
      </dgm:t>
      <dgm:extLst>
        <a:ext uri="{E40237B7-FDA0-4F09-8148-C483321AD2D9}">
          <dgm14:cNvPr xmlns:dgm14="http://schemas.microsoft.com/office/drawing/2010/diagram" id="0" name="">
            <a:hlinkClick xmlns:r="http://schemas.openxmlformats.org/officeDocument/2006/relationships" r:id="rId3"/>
          </dgm14:cNvPr>
        </a:ext>
      </dgm:extLst>
    </dgm:pt>
    <dgm:pt modelId="{BA7E9B47-AEAD-451E-BBE6-8B4E6B6D1B5F}" type="parTrans" cxnId="{C72009C7-AC24-42D0-A444-655B5ABB3197}">
      <dgm:prSet/>
      <dgm:spPr/>
      <dgm:t>
        <a:bodyPr/>
        <a:lstStyle/>
        <a:p>
          <a:endParaRPr lang="es-ES"/>
        </a:p>
      </dgm:t>
    </dgm:pt>
    <dgm:pt modelId="{87B5E042-27EA-4A47-A38A-396E5989E59B}" type="sibTrans" cxnId="{C72009C7-AC24-42D0-A444-655B5ABB3197}">
      <dgm:prSet/>
      <dgm:spPr/>
      <dgm:t>
        <a:bodyPr/>
        <a:lstStyle/>
        <a:p>
          <a:endParaRPr lang="es-ES"/>
        </a:p>
      </dgm:t>
    </dgm:pt>
    <dgm:pt modelId="{F10C114A-C357-4641-96C2-8579C99B20C8}">
      <dgm:prSet/>
      <dgm:spPr/>
      <dgm:t>
        <a:bodyPr/>
        <a:lstStyle/>
        <a:p>
          <a:r>
            <a:rPr lang="es-CO"/>
            <a:t>3, Fortalecer la gestión de proyectos para consecución de recursos antes las diferentes agencias de financiación,  para lograr las condiciones óptimas de la capacidad instalada.</a:t>
          </a:r>
        </a:p>
      </dgm:t>
      <dgm:extLst>
        <a:ext uri="{E40237B7-FDA0-4F09-8148-C483321AD2D9}">
          <dgm14:cNvPr xmlns:dgm14="http://schemas.microsoft.com/office/drawing/2010/diagram" id="0" name="">
            <a:hlinkClick xmlns:r="http://schemas.openxmlformats.org/officeDocument/2006/relationships" r:id="rId4"/>
          </dgm14:cNvPr>
        </a:ext>
      </dgm:extLst>
    </dgm:pt>
    <dgm:pt modelId="{5E6FB434-F536-47F0-802C-356F683501EA}" type="parTrans" cxnId="{D3E141FC-318E-40D8-AEE4-E49FECECB1E2}">
      <dgm:prSet/>
      <dgm:spPr/>
      <dgm:t>
        <a:bodyPr/>
        <a:lstStyle/>
        <a:p>
          <a:endParaRPr lang="es-ES"/>
        </a:p>
      </dgm:t>
    </dgm:pt>
    <dgm:pt modelId="{4D97E394-45E0-4E58-9146-FDC860D1B9CC}" type="sibTrans" cxnId="{D3E141FC-318E-40D8-AEE4-E49FECECB1E2}">
      <dgm:prSet/>
      <dgm:spPr/>
      <dgm:t>
        <a:bodyPr/>
        <a:lstStyle/>
        <a:p>
          <a:endParaRPr lang="es-ES"/>
        </a:p>
      </dgm:t>
    </dgm:pt>
    <dgm:pt modelId="{EAA46DFB-7232-4707-8BC2-1B6F5EAE039D}">
      <dgm:prSet/>
      <dgm:spPr/>
      <dgm:t>
        <a:bodyPr/>
        <a:lstStyle/>
        <a:p>
          <a:r>
            <a:rPr lang="es-CO"/>
            <a:t>4, Modernización de la estructura organizacional de la E.S.E Hospital san José del Guaviare.</a:t>
          </a:r>
        </a:p>
      </dgm:t>
      <dgm:extLst>
        <a:ext uri="{E40237B7-FDA0-4F09-8148-C483321AD2D9}">
          <dgm14:cNvPr xmlns:dgm14="http://schemas.microsoft.com/office/drawing/2010/diagram" id="0" name="">
            <a:hlinkClick xmlns:r="http://schemas.openxmlformats.org/officeDocument/2006/relationships" r:id="rId5"/>
          </dgm14:cNvPr>
        </a:ext>
      </dgm:extLst>
    </dgm:pt>
    <dgm:pt modelId="{E110646B-C35F-4302-81A1-90A0FB1550FF}" type="parTrans" cxnId="{8CEDC9B2-8DA6-47D9-A227-C256D1CD4D8E}">
      <dgm:prSet/>
      <dgm:spPr/>
      <dgm:t>
        <a:bodyPr/>
        <a:lstStyle/>
        <a:p>
          <a:endParaRPr lang="es-ES"/>
        </a:p>
      </dgm:t>
    </dgm:pt>
    <dgm:pt modelId="{2085B837-55AC-4DAD-A526-AE3AE0E72F70}" type="sibTrans" cxnId="{8CEDC9B2-8DA6-47D9-A227-C256D1CD4D8E}">
      <dgm:prSet/>
      <dgm:spPr/>
      <dgm:t>
        <a:bodyPr/>
        <a:lstStyle/>
        <a:p>
          <a:endParaRPr lang="es-ES"/>
        </a:p>
      </dgm:t>
    </dgm:pt>
    <dgm:pt modelId="{F74D57C4-8818-4DB6-9F6F-C0AE32AF36E3}">
      <dgm:prSet/>
      <dgm:spPr/>
      <dgm:t>
        <a:bodyPr/>
        <a:lstStyle/>
        <a:p>
          <a:r>
            <a:rPr lang="es-CO"/>
            <a:t>5, Implementar un sistema integral de Gestión del Riesgo.</a:t>
          </a:r>
        </a:p>
      </dgm:t>
      <dgm:extLst>
        <a:ext uri="{E40237B7-FDA0-4F09-8148-C483321AD2D9}">
          <dgm14:cNvPr xmlns:dgm14="http://schemas.microsoft.com/office/drawing/2010/diagram" id="0" name="">
            <a:hlinkClick xmlns:r="http://schemas.openxmlformats.org/officeDocument/2006/relationships" r:id="rId6"/>
          </dgm14:cNvPr>
        </a:ext>
      </dgm:extLst>
    </dgm:pt>
    <dgm:pt modelId="{7BAB894C-941D-4318-A53A-8C1D5195ABF5}" type="parTrans" cxnId="{E45CA8E3-37EB-40BA-889D-94F8911D9020}">
      <dgm:prSet/>
      <dgm:spPr/>
      <dgm:t>
        <a:bodyPr/>
        <a:lstStyle/>
        <a:p>
          <a:endParaRPr lang="es-ES"/>
        </a:p>
      </dgm:t>
    </dgm:pt>
    <dgm:pt modelId="{FD06F577-E7C6-484E-9769-378C0CC34C75}" type="sibTrans" cxnId="{E45CA8E3-37EB-40BA-889D-94F8911D9020}">
      <dgm:prSet/>
      <dgm:spPr/>
      <dgm:t>
        <a:bodyPr/>
        <a:lstStyle/>
        <a:p>
          <a:endParaRPr lang="es-ES"/>
        </a:p>
      </dgm:t>
    </dgm:pt>
    <dgm:pt modelId="{38D99724-0E94-4CA1-A15E-2DF14A80C677}" type="pres">
      <dgm:prSet presAssocID="{46E2F61B-35A9-48D5-BD53-81F40D54EEF7}" presName="cycle" presStyleCnt="0">
        <dgm:presLayoutVars>
          <dgm:chMax val="1"/>
          <dgm:dir/>
          <dgm:animLvl val="ctr"/>
          <dgm:resizeHandles val="exact"/>
        </dgm:presLayoutVars>
      </dgm:prSet>
      <dgm:spPr/>
      <dgm:t>
        <a:bodyPr/>
        <a:lstStyle/>
        <a:p>
          <a:endParaRPr lang="es-ES"/>
        </a:p>
      </dgm:t>
    </dgm:pt>
    <dgm:pt modelId="{47EB5B56-38E3-468A-BF17-17C3836B9070}" type="pres">
      <dgm:prSet presAssocID="{33B666CE-4371-42D2-B686-CA7D4FB35136}" presName="centerShape" presStyleLbl="node0" presStyleIdx="0" presStyleCnt="1"/>
      <dgm:spPr/>
      <dgm:t>
        <a:bodyPr/>
        <a:lstStyle/>
        <a:p>
          <a:endParaRPr lang="es-ES"/>
        </a:p>
      </dgm:t>
    </dgm:pt>
    <dgm:pt modelId="{5F4508C7-0304-4022-8525-6B91F3F388AB}" type="pres">
      <dgm:prSet presAssocID="{E674DBE6-142C-4E57-A66E-3F9EC1C66BEC}" presName="parTrans" presStyleLbl="bgSibTrans2D1" presStyleIdx="0" presStyleCnt="5"/>
      <dgm:spPr/>
      <dgm:t>
        <a:bodyPr/>
        <a:lstStyle/>
        <a:p>
          <a:endParaRPr lang="es-ES"/>
        </a:p>
      </dgm:t>
    </dgm:pt>
    <dgm:pt modelId="{6A9CD5D6-8210-43F2-A21B-79A0D526EE1F}" type="pres">
      <dgm:prSet presAssocID="{DBDDECDA-E6FB-4979-B61F-7779A1DF6154}" presName="node" presStyleLbl="node1" presStyleIdx="0" presStyleCnt="5">
        <dgm:presLayoutVars>
          <dgm:bulletEnabled val="1"/>
        </dgm:presLayoutVars>
      </dgm:prSet>
      <dgm:spPr/>
      <dgm:t>
        <a:bodyPr/>
        <a:lstStyle/>
        <a:p>
          <a:endParaRPr lang="es-ES"/>
        </a:p>
      </dgm:t>
    </dgm:pt>
    <dgm:pt modelId="{B2072183-36B9-483C-9921-E2E2D467A719}" type="pres">
      <dgm:prSet presAssocID="{BA7E9B47-AEAD-451E-BBE6-8B4E6B6D1B5F}" presName="parTrans" presStyleLbl="bgSibTrans2D1" presStyleIdx="1" presStyleCnt="5"/>
      <dgm:spPr/>
      <dgm:t>
        <a:bodyPr/>
        <a:lstStyle/>
        <a:p>
          <a:endParaRPr lang="es-ES"/>
        </a:p>
      </dgm:t>
    </dgm:pt>
    <dgm:pt modelId="{1215919A-04BD-45DF-B251-791EBB157413}" type="pres">
      <dgm:prSet presAssocID="{4F5D5944-E283-4073-B439-F2702D65ADF7}" presName="node" presStyleLbl="node1" presStyleIdx="1" presStyleCnt="5">
        <dgm:presLayoutVars>
          <dgm:bulletEnabled val="1"/>
        </dgm:presLayoutVars>
      </dgm:prSet>
      <dgm:spPr/>
      <dgm:t>
        <a:bodyPr/>
        <a:lstStyle/>
        <a:p>
          <a:endParaRPr lang="es-ES"/>
        </a:p>
      </dgm:t>
    </dgm:pt>
    <dgm:pt modelId="{E04A2BF5-D2D9-458D-90FC-21597D419BBE}" type="pres">
      <dgm:prSet presAssocID="{5E6FB434-F536-47F0-802C-356F683501EA}" presName="parTrans" presStyleLbl="bgSibTrans2D1" presStyleIdx="2" presStyleCnt="5"/>
      <dgm:spPr/>
      <dgm:t>
        <a:bodyPr/>
        <a:lstStyle/>
        <a:p>
          <a:endParaRPr lang="es-ES"/>
        </a:p>
      </dgm:t>
    </dgm:pt>
    <dgm:pt modelId="{777CA883-9AB0-4369-B6DD-9B94B5A36A12}" type="pres">
      <dgm:prSet presAssocID="{F10C114A-C357-4641-96C2-8579C99B20C8}" presName="node" presStyleLbl="node1" presStyleIdx="2" presStyleCnt="5">
        <dgm:presLayoutVars>
          <dgm:bulletEnabled val="1"/>
        </dgm:presLayoutVars>
      </dgm:prSet>
      <dgm:spPr/>
      <dgm:t>
        <a:bodyPr/>
        <a:lstStyle/>
        <a:p>
          <a:endParaRPr lang="es-ES"/>
        </a:p>
      </dgm:t>
    </dgm:pt>
    <dgm:pt modelId="{05B623E9-A1D0-4351-8322-F1E18B9B8FFB}" type="pres">
      <dgm:prSet presAssocID="{E110646B-C35F-4302-81A1-90A0FB1550FF}" presName="parTrans" presStyleLbl="bgSibTrans2D1" presStyleIdx="3" presStyleCnt="5"/>
      <dgm:spPr/>
      <dgm:t>
        <a:bodyPr/>
        <a:lstStyle/>
        <a:p>
          <a:endParaRPr lang="es-ES"/>
        </a:p>
      </dgm:t>
    </dgm:pt>
    <dgm:pt modelId="{DDEB9CF1-0892-4B5F-A4D8-3B7CC6A7072D}" type="pres">
      <dgm:prSet presAssocID="{EAA46DFB-7232-4707-8BC2-1B6F5EAE039D}" presName="node" presStyleLbl="node1" presStyleIdx="3" presStyleCnt="5">
        <dgm:presLayoutVars>
          <dgm:bulletEnabled val="1"/>
        </dgm:presLayoutVars>
      </dgm:prSet>
      <dgm:spPr/>
      <dgm:t>
        <a:bodyPr/>
        <a:lstStyle/>
        <a:p>
          <a:endParaRPr lang="es-ES"/>
        </a:p>
      </dgm:t>
    </dgm:pt>
    <dgm:pt modelId="{83DEDFB3-06A5-47CB-9DD2-B83196D3BD80}" type="pres">
      <dgm:prSet presAssocID="{7BAB894C-941D-4318-A53A-8C1D5195ABF5}" presName="parTrans" presStyleLbl="bgSibTrans2D1" presStyleIdx="4" presStyleCnt="5"/>
      <dgm:spPr/>
      <dgm:t>
        <a:bodyPr/>
        <a:lstStyle/>
        <a:p>
          <a:endParaRPr lang="es-ES"/>
        </a:p>
      </dgm:t>
    </dgm:pt>
    <dgm:pt modelId="{626CF953-5A16-416F-9614-60E90D228494}" type="pres">
      <dgm:prSet presAssocID="{F74D57C4-8818-4DB6-9F6F-C0AE32AF36E3}" presName="node" presStyleLbl="node1" presStyleIdx="4" presStyleCnt="5">
        <dgm:presLayoutVars>
          <dgm:bulletEnabled val="1"/>
        </dgm:presLayoutVars>
      </dgm:prSet>
      <dgm:spPr/>
      <dgm:t>
        <a:bodyPr/>
        <a:lstStyle/>
        <a:p>
          <a:endParaRPr lang="es-ES"/>
        </a:p>
      </dgm:t>
    </dgm:pt>
  </dgm:ptLst>
  <dgm:cxnLst>
    <dgm:cxn modelId="{1EEA55FB-8836-4364-87D1-9C0D571A6674}" type="presOf" srcId="{4F5D5944-E283-4073-B439-F2702D65ADF7}" destId="{1215919A-04BD-45DF-B251-791EBB157413}" srcOrd="0" destOrd="0" presId="urn:microsoft.com/office/officeart/2005/8/layout/radial4"/>
    <dgm:cxn modelId="{094AB940-B8FF-488E-A998-BE0A71E85D4F}" type="presOf" srcId="{5E6FB434-F536-47F0-802C-356F683501EA}" destId="{E04A2BF5-D2D9-458D-90FC-21597D419BBE}" srcOrd="0" destOrd="0" presId="urn:microsoft.com/office/officeart/2005/8/layout/radial4"/>
    <dgm:cxn modelId="{7E2173FC-9AD7-418A-87EF-606E756C40DD}" type="presOf" srcId="{33B666CE-4371-42D2-B686-CA7D4FB35136}" destId="{47EB5B56-38E3-468A-BF17-17C3836B9070}" srcOrd="0" destOrd="0" presId="urn:microsoft.com/office/officeart/2005/8/layout/radial4"/>
    <dgm:cxn modelId="{C72009C7-AC24-42D0-A444-655B5ABB3197}" srcId="{33B666CE-4371-42D2-B686-CA7D4FB35136}" destId="{4F5D5944-E283-4073-B439-F2702D65ADF7}" srcOrd="1" destOrd="0" parTransId="{BA7E9B47-AEAD-451E-BBE6-8B4E6B6D1B5F}" sibTransId="{87B5E042-27EA-4A47-A38A-396E5989E59B}"/>
    <dgm:cxn modelId="{A1FDCE89-E65B-4040-8382-2750A2BADD73}" type="presOf" srcId="{EAA46DFB-7232-4707-8BC2-1B6F5EAE039D}" destId="{DDEB9CF1-0892-4B5F-A4D8-3B7CC6A7072D}" srcOrd="0" destOrd="0" presId="urn:microsoft.com/office/officeart/2005/8/layout/radial4"/>
    <dgm:cxn modelId="{DC9962C3-8FF1-4445-B81C-A2221E4122D2}" type="presOf" srcId="{46E2F61B-35A9-48D5-BD53-81F40D54EEF7}" destId="{38D99724-0E94-4CA1-A15E-2DF14A80C677}" srcOrd="0" destOrd="0" presId="urn:microsoft.com/office/officeart/2005/8/layout/radial4"/>
    <dgm:cxn modelId="{10702FD8-23E9-4E97-A479-AD4D18A05F8A}" type="presOf" srcId="{7BAB894C-941D-4318-A53A-8C1D5195ABF5}" destId="{83DEDFB3-06A5-47CB-9DD2-B83196D3BD80}" srcOrd="0" destOrd="0" presId="urn:microsoft.com/office/officeart/2005/8/layout/radial4"/>
    <dgm:cxn modelId="{F97A46C2-F8B6-4F63-A12F-15C0785B0310}" srcId="{46E2F61B-35A9-48D5-BD53-81F40D54EEF7}" destId="{33B666CE-4371-42D2-B686-CA7D4FB35136}" srcOrd="0" destOrd="0" parTransId="{C077C433-67F4-456F-ABDA-75FC33AB7E8B}" sibTransId="{2D8C76FF-4CF5-46AE-8C13-59280035A310}"/>
    <dgm:cxn modelId="{7E030DDB-E400-4146-8170-B5822ADB4AB4}" type="presOf" srcId="{E674DBE6-142C-4E57-A66E-3F9EC1C66BEC}" destId="{5F4508C7-0304-4022-8525-6B91F3F388AB}" srcOrd="0" destOrd="0" presId="urn:microsoft.com/office/officeart/2005/8/layout/radial4"/>
    <dgm:cxn modelId="{0244C874-CF44-4BEA-9505-C0DD5136CF68}" type="presOf" srcId="{E110646B-C35F-4302-81A1-90A0FB1550FF}" destId="{05B623E9-A1D0-4351-8322-F1E18B9B8FFB}" srcOrd="0" destOrd="0" presId="urn:microsoft.com/office/officeart/2005/8/layout/radial4"/>
    <dgm:cxn modelId="{55F69C99-F2B9-4B03-B042-D853999D14DF}" type="presOf" srcId="{F10C114A-C357-4641-96C2-8579C99B20C8}" destId="{777CA883-9AB0-4369-B6DD-9B94B5A36A12}" srcOrd="0" destOrd="0" presId="urn:microsoft.com/office/officeart/2005/8/layout/radial4"/>
    <dgm:cxn modelId="{57F706AB-5339-43C8-8770-B68865FFE324}" type="presOf" srcId="{BA7E9B47-AEAD-451E-BBE6-8B4E6B6D1B5F}" destId="{B2072183-36B9-483C-9921-E2E2D467A719}" srcOrd="0" destOrd="0" presId="urn:microsoft.com/office/officeart/2005/8/layout/radial4"/>
    <dgm:cxn modelId="{D3E141FC-318E-40D8-AEE4-E49FECECB1E2}" srcId="{33B666CE-4371-42D2-B686-CA7D4FB35136}" destId="{F10C114A-C357-4641-96C2-8579C99B20C8}" srcOrd="2" destOrd="0" parTransId="{5E6FB434-F536-47F0-802C-356F683501EA}" sibTransId="{4D97E394-45E0-4E58-9146-FDC860D1B9CC}"/>
    <dgm:cxn modelId="{E45CA8E3-37EB-40BA-889D-94F8911D9020}" srcId="{33B666CE-4371-42D2-B686-CA7D4FB35136}" destId="{F74D57C4-8818-4DB6-9F6F-C0AE32AF36E3}" srcOrd="4" destOrd="0" parTransId="{7BAB894C-941D-4318-A53A-8C1D5195ABF5}" sibTransId="{FD06F577-E7C6-484E-9769-378C0CC34C75}"/>
    <dgm:cxn modelId="{93D7CEF1-2B22-42D5-9C62-D685523D623E}" srcId="{33B666CE-4371-42D2-B686-CA7D4FB35136}" destId="{DBDDECDA-E6FB-4979-B61F-7779A1DF6154}" srcOrd="0" destOrd="0" parTransId="{E674DBE6-142C-4E57-A66E-3F9EC1C66BEC}" sibTransId="{46DE753B-FFDC-4FF9-95F6-4C4C44935473}"/>
    <dgm:cxn modelId="{6898ECAA-2AE4-409D-80F7-6AA07CFCADC0}" type="presOf" srcId="{DBDDECDA-E6FB-4979-B61F-7779A1DF6154}" destId="{6A9CD5D6-8210-43F2-A21B-79A0D526EE1F}" srcOrd="0" destOrd="0" presId="urn:microsoft.com/office/officeart/2005/8/layout/radial4"/>
    <dgm:cxn modelId="{000E5DA3-4354-4F0A-B8A1-629961BBDF22}" type="presOf" srcId="{F74D57C4-8818-4DB6-9F6F-C0AE32AF36E3}" destId="{626CF953-5A16-416F-9614-60E90D228494}" srcOrd="0" destOrd="0" presId="urn:microsoft.com/office/officeart/2005/8/layout/radial4"/>
    <dgm:cxn modelId="{8CEDC9B2-8DA6-47D9-A227-C256D1CD4D8E}" srcId="{33B666CE-4371-42D2-B686-CA7D4FB35136}" destId="{EAA46DFB-7232-4707-8BC2-1B6F5EAE039D}" srcOrd="3" destOrd="0" parTransId="{E110646B-C35F-4302-81A1-90A0FB1550FF}" sibTransId="{2085B837-55AC-4DAD-A526-AE3AE0E72F70}"/>
    <dgm:cxn modelId="{AA63F18A-6C6E-49B3-B43B-11660D654842}" type="presParOf" srcId="{38D99724-0E94-4CA1-A15E-2DF14A80C677}" destId="{47EB5B56-38E3-468A-BF17-17C3836B9070}" srcOrd="0" destOrd="0" presId="urn:microsoft.com/office/officeart/2005/8/layout/radial4"/>
    <dgm:cxn modelId="{E25ACE0B-1C92-4E02-8987-AD6B29276B97}" type="presParOf" srcId="{38D99724-0E94-4CA1-A15E-2DF14A80C677}" destId="{5F4508C7-0304-4022-8525-6B91F3F388AB}" srcOrd="1" destOrd="0" presId="urn:microsoft.com/office/officeart/2005/8/layout/radial4"/>
    <dgm:cxn modelId="{87ECC530-6E5B-49C8-A612-A0DE73422F2F}" type="presParOf" srcId="{38D99724-0E94-4CA1-A15E-2DF14A80C677}" destId="{6A9CD5D6-8210-43F2-A21B-79A0D526EE1F}" srcOrd="2" destOrd="0" presId="urn:microsoft.com/office/officeart/2005/8/layout/radial4"/>
    <dgm:cxn modelId="{86F0F6FE-25F1-4E62-BC6F-2C3A6DE7BD02}" type="presParOf" srcId="{38D99724-0E94-4CA1-A15E-2DF14A80C677}" destId="{B2072183-36B9-483C-9921-E2E2D467A719}" srcOrd="3" destOrd="0" presId="urn:microsoft.com/office/officeart/2005/8/layout/radial4"/>
    <dgm:cxn modelId="{99CBFB98-09F0-45B0-BCE9-061799665E49}" type="presParOf" srcId="{38D99724-0E94-4CA1-A15E-2DF14A80C677}" destId="{1215919A-04BD-45DF-B251-791EBB157413}" srcOrd="4" destOrd="0" presId="urn:microsoft.com/office/officeart/2005/8/layout/radial4"/>
    <dgm:cxn modelId="{D52E0533-F6C0-4373-BEA6-A75F670101B6}" type="presParOf" srcId="{38D99724-0E94-4CA1-A15E-2DF14A80C677}" destId="{E04A2BF5-D2D9-458D-90FC-21597D419BBE}" srcOrd="5" destOrd="0" presId="urn:microsoft.com/office/officeart/2005/8/layout/radial4"/>
    <dgm:cxn modelId="{29075CB2-F44B-4286-B148-ABC50585E30E}" type="presParOf" srcId="{38D99724-0E94-4CA1-A15E-2DF14A80C677}" destId="{777CA883-9AB0-4369-B6DD-9B94B5A36A12}" srcOrd="6" destOrd="0" presId="urn:microsoft.com/office/officeart/2005/8/layout/radial4"/>
    <dgm:cxn modelId="{6BF1F88E-8A0D-4544-A156-0CAAE03335B0}" type="presParOf" srcId="{38D99724-0E94-4CA1-A15E-2DF14A80C677}" destId="{05B623E9-A1D0-4351-8322-F1E18B9B8FFB}" srcOrd="7" destOrd="0" presId="urn:microsoft.com/office/officeart/2005/8/layout/radial4"/>
    <dgm:cxn modelId="{B72544A9-F441-447D-BDC1-7CE5CF702B03}" type="presParOf" srcId="{38D99724-0E94-4CA1-A15E-2DF14A80C677}" destId="{DDEB9CF1-0892-4B5F-A4D8-3B7CC6A7072D}" srcOrd="8" destOrd="0" presId="urn:microsoft.com/office/officeart/2005/8/layout/radial4"/>
    <dgm:cxn modelId="{5282DB4A-FF82-4FA2-87E0-852102D49593}" type="presParOf" srcId="{38D99724-0E94-4CA1-A15E-2DF14A80C677}" destId="{83DEDFB3-06A5-47CB-9DD2-B83196D3BD80}" srcOrd="9" destOrd="0" presId="urn:microsoft.com/office/officeart/2005/8/layout/radial4"/>
    <dgm:cxn modelId="{D8776036-A65E-4A19-B192-917EA74A6343}" type="presParOf" srcId="{38D99724-0E94-4CA1-A15E-2DF14A80C677}" destId="{626CF953-5A16-416F-9614-60E90D228494}" srcOrd="10" destOrd="0" presId="urn:microsoft.com/office/officeart/2005/8/layout/radial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7EB5B56-38E3-468A-BF17-17C3836B9070}">
      <dsp:nvSpPr>
        <dsp:cNvPr id="0" name=""/>
        <dsp:cNvSpPr/>
      </dsp:nvSpPr>
      <dsp:spPr>
        <a:xfrm>
          <a:off x="2113651" y="2111984"/>
          <a:ext cx="1464836" cy="1464836"/>
        </a:xfrm>
        <a:prstGeom prst="ellipse">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lvl="0" algn="ctr" defTabSz="800100">
            <a:lnSpc>
              <a:spcPct val="90000"/>
            </a:lnSpc>
            <a:spcBef>
              <a:spcPct val="0"/>
            </a:spcBef>
            <a:spcAft>
              <a:spcPct val="35000"/>
            </a:spcAft>
          </a:pPr>
          <a:r>
            <a:rPr lang="es-ES" sz="1800" kern="1200"/>
            <a:t>EL HOSPITAL SOMOS TODOS</a:t>
          </a:r>
        </a:p>
      </dsp:txBody>
      <dsp:txXfrm>
        <a:off x="2328171" y="2326504"/>
        <a:ext cx="1035796" cy="1035796"/>
      </dsp:txXfrm>
    </dsp:sp>
    <dsp:sp modelId="{5F4508C7-0304-4022-8525-6B91F3F388AB}">
      <dsp:nvSpPr>
        <dsp:cNvPr id="0" name=""/>
        <dsp:cNvSpPr/>
      </dsp:nvSpPr>
      <dsp:spPr>
        <a:xfrm rot="10800000">
          <a:off x="696233" y="2635663"/>
          <a:ext cx="1339460" cy="417478"/>
        </a:xfrm>
        <a:prstGeom prst="lef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6A9CD5D6-8210-43F2-A21B-79A0D526EE1F}">
      <dsp:nvSpPr>
        <dsp:cNvPr id="0" name=""/>
        <dsp:cNvSpPr/>
      </dsp:nvSpPr>
      <dsp:spPr>
        <a:xfrm>
          <a:off x="435" y="2287765"/>
          <a:ext cx="1391594" cy="1113275"/>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lvl="0" algn="ctr" defTabSz="355600">
            <a:lnSpc>
              <a:spcPct val="90000"/>
            </a:lnSpc>
            <a:spcBef>
              <a:spcPct val="0"/>
            </a:spcBef>
            <a:spcAft>
              <a:spcPct val="35000"/>
            </a:spcAft>
          </a:pPr>
          <a:r>
            <a:rPr lang="es-CO" sz="800" kern="1200"/>
            <a:t>1. Implementar un sistema integral de gestión de calidad, con enfoque en la calidad total, de acuerdo al marco normativo vigente (Sistema obligatorio de la calidad en salud).</a:t>
          </a:r>
        </a:p>
      </dsp:txBody>
      <dsp:txXfrm>
        <a:off x="33042" y="2320372"/>
        <a:ext cx="1326380" cy="1048061"/>
      </dsp:txXfrm>
    </dsp:sp>
    <dsp:sp modelId="{B2072183-36B9-483C-9921-E2E2D467A719}">
      <dsp:nvSpPr>
        <dsp:cNvPr id="0" name=""/>
        <dsp:cNvSpPr/>
      </dsp:nvSpPr>
      <dsp:spPr>
        <a:xfrm rot="13500000">
          <a:off x="1129746" y="1589070"/>
          <a:ext cx="1339460" cy="417478"/>
        </a:xfrm>
        <a:prstGeom prst="lef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1215919A-04BD-45DF-B251-791EBB157413}">
      <dsp:nvSpPr>
        <dsp:cNvPr id="0" name=""/>
        <dsp:cNvSpPr/>
      </dsp:nvSpPr>
      <dsp:spPr>
        <a:xfrm>
          <a:off x="630108" y="767601"/>
          <a:ext cx="1391594" cy="1113275"/>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lvl="0" algn="ctr" defTabSz="355600">
            <a:lnSpc>
              <a:spcPct val="90000"/>
            </a:lnSpc>
            <a:spcBef>
              <a:spcPct val="0"/>
            </a:spcBef>
            <a:spcAft>
              <a:spcPct val="35000"/>
            </a:spcAft>
          </a:pPr>
          <a:r>
            <a:rPr lang="es-CO" sz="800" kern="1200"/>
            <a:t>2, Gestionar de manera eficiente de los recursos financieros y mejorar la rentabilidad de los ingresos a través de desarrollo de nuevos negocios, que aseguren la competitividad y sostenibilidad de la ESE Hospital San José del Guaviare</a:t>
          </a:r>
        </a:p>
      </dsp:txBody>
      <dsp:txXfrm>
        <a:off x="662715" y="800208"/>
        <a:ext cx="1326380" cy="1048061"/>
      </dsp:txXfrm>
    </dsp:sp>
    <dsp:sp modelId="{E04A2BF5-D2D9-458D-90FC-21597D419BBE}">
      <dsp:nvSpPr>
        <dsp:cNvPr id="0" name=""/>
        <dsp:cNvSpPr/>
      </dsp:nvSpPr>
      <dsp:spPr>
        <a:xfrm rot="16200000">
          <a:off x="2176339" y="1155557"/>
          <a:ext cx="1339460" cy="417478"/>
        </a:xfrm>
        <a:prstGeom prst="lef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777CA883-9AB0-4369-B6DD-9B94B5A36A12}">
      <dsp:nvSpPr>
        <dsp:cNvPr id="0" name=""/>
        <dsp:cNvSpPr/>
      </dsp:nvSpPr>
      <dsp:spPr>
        <a:xfrm>
          <a:off x="2150272" y="137928"/>
          <a:ext cx="1391594" cy="1113275"/>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lvl="0" algn="ctr" defTabSz="355600">
            <a:lnSpc>
              <a:spcPct val="90000"/>
            </a:lnSpc>
            <a:spcBef>
              <a:spcPct val="0"/>
            </a:spcBef>
            <a:spcAft>
              <a:spcPct val="35000"/>
            </a:spcAft>
          </a:pPr>
          <a:r>
            <a:rPr lang="es-CO" sz="800" kern="1200"/>
            <a:t>3, Fortalecer la gestión de proyectos para consecución de recursos antes las diferentes agencias de financiación,  para lograr las condiciones óptimas de la capacidad instalada.</a:t>
          </a:r>
        </a:p>
      </dsp:txBody>
      <dsp:txXfrm>
        <a:off x="2182879" y="170535"/>
        <a:ext cx="1326380" cy="1048061"/>
      </dsp:txXfrm>
    </dsp:sp>
    <dsp:sp modelId="{05B623E9-A1D0-4351-8322-F1E18B9B8FFB}">
      <dsp:nvSpPr>
        <dsp:cNvPr id="0" name=""/>
        <dsp:cNvSpPr/>
      </dsp:nvSpPr>
      <dsp:spPr>
        <a:xfrm rot="18900000">
          <a:off x="3222933" y="1589070"/>
          <a:ext cx="1339460" cy="417478"/>
        </a:xfrm>
        <a:prstGeom prst="lef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DDEB9CF1-0892-4B5F-A4D8-3B7CC6A7072D}">
      <dsp:nvSpPr>
        <dsp:cNvPr id="0" name=""/>
        <dsp:cNvSpPr/>
      </dsp:nvSpPr>
      <dsp:spPr>
        <a:xfrm>
          <a:off x="3670436" y="767601"/>
          <a:ext cx="1391594" cy="1113275"/>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lvl="0" algn="ctr" defTabSz="355600">
            <a:lnSpc>
              <a:spcPct val="90000"/>
            </a:lnSpc>
            <a:spcBef>
              <a:spcPct val="0"/>
            </a:spcBef>
            <a:spcAft>
              <a:spcPct val="35000"/>
            </a:spcAft>
          </a:pPr>
          <a:r>
            <a:rPr lang="es-CO" sz="800" kern="1200"/>
            <a:t>4, Modernización de la estructura organizacional de la E.S.E Hospital san José del Guaviare.</a:t>
          </a:r>
        </a:p>
      </dsp:txBody>
      <dsp:txXfrm>
        <a:off x="3703043" y="800208"/>
        <a:ext cx="1326380" cy="1048061"/>
      </dsp:txXfrm>
    </dsp:sp>
    <dsp:sp modelId="{83DEDFB3-06A5-47CB-9DD2-B83196D3BD80}">
      <dsp:nvSpPr>
        <dsp:cNvPr id="0" name=""/>
        <dsp:cNvSpPr/>
      </dsp:nvSpPr>
      <dsp:spPr>
        <a:xfrm>
          <a:off x="3656446" y="2635663"/>
          <a:ext cx="1339460" cy="417478"/>
        </a:xfrm>
        <a:prstGeom prst="lef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626CF953-5A16-416F-9614-60E90D228494}">
      <dsp:nvSpPr>
        <dsp:cNvPr id="0" name=""/>
        <dsp:cNvSpPr/>
      </dsp:nvSpPr>
      <dsp:spPr>
        <a:xfrm>
          <a:off x="4300109" y="2287765"/>
          <a:ext cx="1391594" cy="1113275"/>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lvl="0" algn="ctr" defTabSz="355600">
            <a:lnSpc>
              <a:spcPct val="90000"/>
            </a:lnSpc>
            <a:spcBef>
              <a:spcPct val="0"/>
            </a:spcBef>
            <a:spcAft>
              <a:spcPct val="35000"/>
            </a:spcAft>
          </a:pPr>
          <a:r>
            <a:rPr lang="es-CO" sz="800" kern="1200"/>
            <a:t>5, Implementar un sistema integral de Gestión del Riesgo.</a:t>
          </a:r>
        </a:p>
      </dsp:txBody>
      <dsp:txXfrm>
        <a:off x="4332716" y="2320372"/>
        <a:ext cx="1326380" cy="1048061"/>
      </dsp:txXfrm>
    </dsp:sp>
  </dsp:spTree>
</dsp:drawing>
</file>

<file path=xl/diagrams/layout1.xml><?xml version="1.0" encoding="utf-8"?>
<dgm:layoutDef xmlns:dgm="http://schemas.openxmlformats.org/drawingml/2006/diagram" xmlns:a="http://schemas.openxmlformats.org/drawingml/2006/main" uniqueId="urn:microsoft.com/office/officeart/2005/8/layout/radial4">
  <dgm:title val=""/>
  <dgm:desc val=""/>
  <dgm:catLst>
    <dgm:cat type="relationship" pri="190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t modelId="11"/>
        <dgm:pt modelId="12"/>
      </dgm:ptLst>
      <dgm:cxnLst>
        <dgm:cxn modelId="2" srcId="0" destId="1" srcOrd="0" destOrd="0"/>
        <dgm:cxn modelId="15" srcId="1" destId="11" srcOrd="0" destOrd="0"/>
        <dgm:cxn modelId="16" srcId="1" destId="12" srcOrd="1"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cycle">
    <dgm:varLst>
      <dgm:chMax val="1"/>
      <dgm:dir/>
      <dgm:animLvl val="ctr"/>
      <dgm:resizeHandles val="exact"/>
    </dgm:varLst>
    <dgm:choose name="Name0">
      <dgm:if name="Name1" func="var" arg="dir" op="equ" val="norm">
        <dgm:choose name="Name2">
          <dgm:if name="Name3" axis="ch ch" ptType="node node" st="1 1" cnt="1 0" func="cnt" op="lte" val="1">
            <dgm:alg type="cycle">
              <dgm:param type="stAng" val="0"/>
              <dgm:param type="spanAng" val="360"/>
              <dgm:param type="ctrShpMap" val="fNode"/>
            </dgm:alg>
          </dgm:if>
          <dgm:else name="Name4">
            <dgm:choose name="Name5">
              <dgm:if name="Name6" axis="ch ch" ptType="node node" st="1 1" cnt="1 0" func="cnt" op="lte" val="3">
                <dgm:alg type="cycle">
                  <dgm:param type="stAng" val="-55"/>
                  <dgm:param type="spanAng" val="110"/>
                  <dgm:param type="ctrShpMap" val="fNode"/>
                </dgm:alg>
              </dgm:if>
              <dgm:else name="Name7">
                <dgm:choose name="Name8">
                  <dgm:if name="Name9" axis="ch ch" ptType="node node" st="1 1" cnt="1 0" func="cnt" op="equ" val="4">
                    <dgm:alg type="cycle">
                      <dgm:param type="stAng" val="-75"/>
                      <dgm:param type="spanAng" val="150"/>
                      <dgm:param type="ctrShpMap" val="fNode"/>
                    </dgm:alg>
                  </dgm:if>
                  <dgm:else name="Name10">
                    <dgm:alg type="cycle">
                      <dgm:param type="stAng" val="-90"/>
                      <dgm:param type="spanAng" val="180"/>
                      <dgm:param type="ctrShpMap" val="fNode"/>
                    </dgm:alg>
                  </dgm:else>
                </dgm:choose>
              </dgm:else>
            </dgm:choose>
          </dgm:else>
        </dgm:choose>
      </dgm:if>
      <dgm:else name="Name11">
        <dgm:choose name="Name12">
          <dgm:if name="Name13" axis="ch ch" ptType="node node" st="1 1" cnt="1 0" func="cnt" op="lte" val="1">
            <dgm:alg type="cycle">
              <dgm:param type="stAng" val="0"/>
              <dgm:param type="spanAng" val="-360"/>
              <dgm:param type="ctrShpMap" val="fNode"/>
            </dgm:alg>
          </dgm:if>
          <dgm:else name="Name14">
            <dgm:choose name="Name15">
              <dgm:if name="Name16" axis="ch ch" ptType="node node" st="1 1" cnt="1 0" func="cnt" op="lte" val="3">
                <dgm:alg type="cycle">
                  <dgm:param type="stAng" val="55"/>
                  <dgm:param type="spanAng" val="-110"/>
                  <dgm:param type="ctrShpMap" val="fNode"/>
                </dgm:alg>
              </dgm:if>
              <dgm:else name="Name17">
                <dgm:choose name="Name18">
                  <dgm:if name="Name19" axis="ch ch" ptType="node node" st="1 1" cnt="1 0" func="cnt" op="equ" val="4">
                    <dgm:alg type="cycle">
                      <dgm:param type="stAng" val="75"/>
                      <dgm:param type="spanAng" val="-150"/>
                      <dgm:param type="ctrShpMap" val="fNode"/>
                    </dgm:alg>
                  </dgm:if>
                  <dgm:else name="Name20">
                    <dgm:alg type="cycle">
                      <dgm:param type="stAng" val="90"/>
                      <dgm:param type="spanAng" val="-180"/>
                      <dgm:param type="ctrShpMap" val="fNode"/>
                    </dgm:alg>
                  </dgm:else>
                </dgm:choose>
              </dgm:else>
            </dgm:choose>
          </dgm:else>
        </dgm:choose>
      </dgm:else>
    </dgm:choose>
    <dgm:shape xmlns:r="http://schemas.openxmlformats.org/officeDocument/2006/relationships" r:blip="">
      <dgm:adjLst/>
    </dgm:shape>
    <dgm:presOf/>
    <dgm:constrLst>
      <dgm:constr type="w" for="ch" forName="centerShape" refType="w"/>
      <dgm:constr type="w" for="ch" forName="node" refType="w" refFor="ch" refForName="centerShape" fact="0.95"/>
      <dgm:constr type="h" for="ch" forName="parTrans" refType="w" refFor="ch" refForName="centerShape" fact="0.285"/>
      <dgm:constr type="sp" refType="w" refFor="ch" refForName="centerShape" op="equ" fact="0.23"/>
      <dgm:constr type="sibSp" refType="w" refFor="ch" refForName="node" fact="0.1"/>
      <dgm:constr type="primFontSz" for="ch" forName="node" op="equ"/>
    </dgm:constrLst>
    <dgm:choose name="Name21">
      <dgm:if name="Name22" axis="ch ch" ptType="node node" st="1 1" cnt="1 0" func="cnt" op="lte" val="5">
        <dgm:ruleLst>
          <dgm:rule type="w" for="ch" forName="centerShape" val="NaN" fact="0.27" max="NaN"/>
        </dgm:ruleLst>
      </dgm:if>
      <dgm:else name="Name23">
        <dgm:ruleLst>
          <dgm:rule type="w" for="ch" forName="centerShape" val="NaN" fact="0.27" max="NaN"/>
          <dgm:rule type="w" for="ch" forName="node" val="NaN" fact="0.7" max="NaN"/>
        </dgm:ruleLst>
      </dgm:else>
    </dgm:choose>
    <dgm:forEach name="Name24" axis="ch" ptType="node" cnt="1">
      <dgm:layoutNode name="centerShape" styleLbl="node0">
        <dgm:alg type="tx"/>
        <dgm:shape xmlns:r="http://schemas.openxmlformats.org/officeDocument/2006/relationships" type="ellipse" r:blip="">
          <dgm:adjLst/>
        </dgm:shape>
        <dgm:presOf axis="self"/>
        <dgm:constrLst>
          <dgm:constr type="tMarg" refType="primFontSz" fact="0.05"/>
          <dgm:constr type="bMarg" refType="primFontSz" fact="0.05"/>
          <dgm:constr type="lMarg" refType="primFontSz" fact="0.05"/>
          <dgm:constr type="rMarg" refType="primFontSz" fact="0.05"/>
          <dgm:constr type="primFontSz" val="65"/>
          <dgm:constr type="h" refType="w"/>
        </dgm:constrLst>
        <dgm:ruleLst>
          <dgm:rule type="primFontSz" val="5" fact="NaN" max="NaN"/>
        </dgm:ruleLst>
      </dgm:layoutNode>
      <dgm:forEach name="Name25" axis="ch">
        <dgm:forEach name="Name26" axis="self" ptType="parTrans">
          <dgm:layoutNode name="parTrans" styleLbl="bgSibTrans2D1">
            <dgm:alg type="conn">
              <dgm:param type="begPts" val="auto"/>
              <dgm:param type="endPts" val="ctr"/>
              <dgm:param type="endSty" val="noArr"/>
              <dgm:param type="begSty" val="arr"/>
            </dgm:alg>
            <dgm:shape xmlns:r="http://schemas.openxmlformats.org/officeDocument/2006/relationships" type="conn" r:blip="">
              <dgm:adjLst/>
            </dgm:shape>
            <dgm:presOf axis="self"/>
            <dgm:constrLst>
              <dgm:constr type="begPad" refType="connDist" fact="0.055"/>
              <dgm:constr type="endPad"/>
            </dgm:constrLst>
            <dgm:ruleLst/>
          </dgm:layoutNode>
        </dgm:forEach>
        <dgm:forEach name="Name27" axis="self" ptType="node">
          <dgm:layoutNode name="node" styleLbl="node1">
            <dgm:varLst>
              <dgm:bulletEnabled val="1"/>
            </dgm:varLst>
            <dgm:alg type="tx"/>
            <dgm:shape xmlns:r="http://schemas.openxmlformats.org/officeDocument/2006/relationships" type="roundRect" r:blip="">
              <dgm:adjLst>
                <dgm:adj idx="1" val="0.1"/>
              </dgm:adjLst>
            </dgm:shape>
            <dgm:presOf axis="desOrSelf" ptType="node"/>
            <dgm:constrLst>
              <dgm:constr type="primFontSz" val="65"/>
              <dgm:constr type="h" refType="w" fact="0.8"/>
              <dgm:constr type="tMarg" refType="primFontSz" fact="0.15"/>
              <dgm:constr type="bMarg" refType="primFontSz" fact="0.15"/>
              <dgm:constr type="lMarg" refType="primFontSz" fact="0.15"/>
              <dgm:constr type="rMarg" refType="primFontSz" fact="0.15"/>
            </dgm:constrLst>
            <dgm:ruleLst>
              <dgm:rule type="primFontSz" val="5" fact="NaN" max="NaN"/>
            </dgm:ruleLst>
          </dgm:layoutNode>
        </dgm:forEach>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hyperlink" Target="#'EVALUACI&#211;N 1er semestre'!A1"/><Relationship Id="rId3" Type="http://schemas.openxmlformats.org/officeDocument/2006/relationships/diagramQuickStyle" Target="../diagrams/quickStyle1.xml"/><Relationship Id="rId7" Type="http://schemas.openxmlformats.org/officeDocument/2006/relationships/hyperlink" Target="#MEDICION!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emf"/><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10.xml.rels><?xml version="1.0" encoding="UTF-8" standalone="yes"?>
<Relationships xmlns="http://schemas.openxmlformats.org/package/2006/relationships"><Relationship Id="rId3" Type="http://schemas.openxmlformats.org/officeDocument/2006/relationships/hyperlink" Target="#MEDICION!D41"/><Relationship Id="rId2" Type="http://schemas.openxmlformats.org/officeDocument/2006/relationships/hyperlink" Target="#INICIO!A1"/><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3" Type="http://schemas.openxmlformats.org/officeDocument/2006/relationships/hyperlink" Target="#MEDICION!B45"/><Relationship Id="rId2" Type="http://schemas.openxmlformats.org/officeDocument/2006/relationships/hyperlink" Target="#INICIO!A1"/><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3" Type="http://schemas.openxmlformats.org/officeDocument/2006/relationships/hyperlink" Target="#MEDICION!B50"/><Relationship Id="rId2" Type="http://schemas.openxmlformats.org/officeDocument/2006/relationships/hyperlink" Target="#INICIO!A1"/><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hyperlink" Target="#INICIO!A1"/><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hyperlink" Target="#INICIO!A1"/><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hyperlink" Target="#INICIO!A1"/><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hyperlink" Target="#INICIO!A1"/><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hyperlink" Target="#INICIO!A1"/><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3" Type="http://schemas.openxmlformats.org/officeDocument/2006/relationships/hyperlink" Target="#MEDICION!A1"/><Relationship Id="rId2" Type="http://schemas.openxmlformats.org/officeDocument/2006/relationships/hyperlink" Target="#INICIO!A1"/><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9.xml.rels><?xml version="1.0" encoding="UTF-8" standalone="yes"?>
<Relationships xmlns="http://schemas.openxmlformats.org/package/2006/relationships"><Relationship Id="rId3" Type="http://schemas.openxmlformats.org/officeDocument/2006/relationships/hyperlink" Target="#MEDICION!B27"/><Relationship Id="rId2" Type="http://schemas.openxmlformats.org/officeDocument/2006/relationships/hyperlink" Target="#INICIO!A1"/><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394335</xdr:colOff>
      <xdr:row>6</xdr:row>
      <xdr:rowOff>20955</xdr:rowOff>
    </xdr:from>
    <xdr:to>
      <xdr:col>9</xdr:col>
      <xdr:colOff>752475</xdr:colOff>
      <xdr:row>25</xdr:row>
      <xdr:rowOff>116205</xdr:rowOff>
    </xdr:to>
    <xdr:graphicFrame macro="">
      <xdr:nvGraphicFramePr>
        <xdr:cNvPr id="2" name="Diagrama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485774</xdr:colOff>
      <xdr:row>0</xdr:row>
      <xdr:rowOff>166008</xdr:rowOff>
    </xdr:from>
    <xdr:to>
      <xdr:col>2</xdr:col>
      <xdr:colOff>685799</xdr:colOff>
      <xdr:row>5</xdr:row>
      <xdr:rowOff>66675</xdr:rowOff>
    </xdr:to>
    <xdr:pic>
      <xdr:nvPicPr>
        <xdr:cNvPr id="4" name="Picture 1"/>
        <xdr:cNvPicPr>
          <a:picLocks noChangeAspect="1" noChangeArrowheads="1"/>
        </xdr:cNvPicPr>
      </xdr:nvPicPr>
      <xdr:blipFill>
        <a:blip xmlns:r="http://schemas.openxmlformats.org/officeDocument/2006/relationships" r:embed="rId6" cstate="print"/>
        <a:srcRect/>
        <a:stretch>
          <a:fillRect/>
        </a:stretch>
      </xdr:blipFill>
      <xdr:spPr bwMode="auto">
        <a:xfrm>
          <a:off x="1247774" y="356508"/>
          <a:ext cx="962025" cy="853167"/>
        </a:xfrm>
        <a:prstGeom prst="rect">
          <a:avLst/>
        </a:prstGeom>
        <a:noFill/>
        <a:ln w="9525">
          <a:noFill/>
          <a:miter lim="800000"/>
          <a:headEnd/>
          <a:tailEnd/>
        </a:ln>
      </xdr:spPr>
    </xdr:pic>
    <xdr:clientData/>
  </xdr:twoCellAnchor>
  <xdr:twoCellAnchor>
    <xdr:from>
      <xdr:col>0</xdr:col>
      <xdr:colOff>134470</xdr:colOff>
      <xdr:row>25</xdr:row>
      <xdr:rowOff>168088</xdr:rowOff>
    </xdr:from>
    <xdr:to>
      <xdr:col>2</xdr:col>
      <xdr:colOff>488255</xdr:colOff>
      <xdr:row>27</xdr:row>
      <xdr:rowOff>181695</xdr:rowOff>
    </xdr:to>
    <xdr:sp macro="" textlink="">
      <xdr:nvSpPr>
        <xdr:cNvPr id="5" name="4 Rectángulo redondeado">
          <a:hlinkClick xmlns:r="http://schemas.openxmlformats.org/officeDocument/2006/relationships" r:id="rId7"/>
        </xdr:cNvPr>
        <xdr:cNvSpPr/>
      </xdr:nvSpPr>
      <xdr:spPr>
        <a:xfrm>
          <a:off x="134470" y="4930588"/>
          <a:ext cx="1877785" cy="3946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solidFill>
                <a:sysClr val="windowText" lastClr="000000"/>
              </a:solidFill>
            </a:rPr>
            <a:t>MEDICION</a:t>
          </a:r>
        </a:p>
      </xdr:txBody>
    </xdr:sp>
    <xdr:clientData/>
  </xdr:twoCellAnchor>
  <xdr:twoCellAnchor>
    <xdr:from>
      <xdr:col>3</xdr:col>
      <xdr:colOff>33131</xdr:colOff>
      <xdr:row>26</xdr:row>
      <xdr:rowOff>0</xdr:rowOff>
    </xdr:from>
    <xdr:to>
      <xdr:col>5</xdr:col>
      <xdr:colOff>386916</xdr:colOff>
      <xdr:row>28</xdr:row>
      <xdr:rowOff>13607</xdr:rowOff>
    </xdr:to>
    <xdr:sp macro="" textlink="">
      <xdr:nvSpPr>
        <xdr:cNvPr id="6" name="5 Rectángulo redondeado">
          <a:hlinkClick xmlns:r="http://schemas.openxmlformats.org/officeDocument/2006/relationships" r:id="rId8"/>
        </xdr:cNvPr>
        <xdr:cNvSpPr/>
      </xdr:nvSpPr>
      <xdr:spPr>
        <a:xfrm>
          <a:off x="2319131" y="4953000"/>
          <a:ext cx="1877785" cy="3946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solidFill>
                <a:sysClr val="windowText" lastClr="000000"/>
              </a:solidFill>
            </a:rPr>
            <a:t>EVALUACIÓN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381000</xdr:colOff>
      <xdr:row>1</xdr:row>
      <xdr:rowOff>13607</xdr:rowOff>
    </xdr:from>
    <xdr:to>
      <xdr:col>1</xdr:col>
      <xdr:colOff>2088482</xdr:colOff>
      <xdr:row>7</xdr:row>
      <xdr:rowOff>27214</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143000" y="213632"/>
          <a:ext cx="1707482" cy="1213757"/>
        </a:xfrm>
        <a:prstGeom prst="rect">
          <a:avLst/>
        </a:prstGeom>
        <a:noFill/>
        <a:ln w="9525">
          <a:noFill/>
          <a:miter lim="800000"/>
          <a:headEnd/>
          <a:tailEnd/>
        </a:ln>
      </xdr:spPr>
    </xdr:pic>
    <xdr:clientData/>
  </xdr:twoCellAnchor>
  <xdr:twoCellAnchor>
    <xdr:from>
      <xdr:col>5</xdr:col>
      <xdr:colOff>1248834</xdr:colOff>
      <xdr:row>8</xdr:row>
      <xdr:rowOff>140607</xdr:rowOff>
    </xdr:from>
    <xdr:to>
      <xdr:col>6</xdr:col>
      <xdr:colOff>1412119</xdr:colOff>
      <xdr:row>10</xdr:row>
      <xdr:rowOff>133048</xdr:rowOff>
    </xdr:to>
    <xdr:sp macro="" textlink="">
      <xdr:nvSpPr>
        <xdr:cNvPr id="3" name="2 Rectángulo redondeado">
          <a:hlinkClick xmlns:r="http://schemas.openxmlformats.org/officeDocument/2006/relationships" r:id="rId2"/>
        </xdr:cNvPr>
        <xdr:cNvSpPr/>
      </xdr:nvSpPr>
      <xdr:spPr>
        <a:xfrm>
          <a:off x="9535584" y="1740807"/>
          <a:ext cx="1877785" cy="39249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solidFill>
                <a:sysClr val="windowText" lastClr="000000"/>
              </a:solidFill>
            </a:rPr>
            <a:t>INICIO</a:t>
          </a:r>
        </a:p>
      </xdr:txBody>
    </xdr:sp>
    <xdr:clientData/>
  </xdr:twoCellAnchor>
  <xdr:twoCellAnchor>
    <xdr:from>
      <xdr:col>7</xdr:col>
      <xdr:colOff>315186</xdr:colOff>
      <xdr:row>8</xdr:row>
      <xdr:rowOff>194235</xdr:rowOff>
    </xdr:from>
    <xdr:to>
      <xdr:col>9</xdr:col>
      <xdr:colOff>100853</xdr:colOff>
      <xdr:row>11</xdr:row>
      <xdr:rowOff>0</xdr:rowOff>
    </xdr:to>
    <xdr:sp macro="" textlink="">
      <xdr:nvSpPr>
        <xdr:cNvPr id="4" name="3 Rectángulo redondeado">
          <a:hlinkClick xmlns:r="http://schemas.openxmlformats.org/officeDocument/2006/relationships" r:id="rId3"/>
        </xdr:cNvPr>
        <xdr:cNvSpPr/>
      </xdr:nvSpPr>
      <xdr:spPr>
        <a:xfrm>
          <a:off x="11756392" y="1807882"/>
          <a:ext cx="1757902" cy="41088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solidFill>
                <a:sysClr val="windowText" lastClr="000000"/>
              </a:solidFill>
            </a:rPr>
            <a:t>MEDICION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381000</xdr:colOff>
      <xdr:row>1</xdr:row>
      <xdr:rowOff>13607</xdr:rowOff>
    </xdr:from>
    <xdr:to>
      <xdr:col>1</xdr:col>
      <xdr:colOff>2088482</xdr:colOff>
      <xdr:row>7</xdr:row>
      <xdr:rowOff>27214</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143000" y="213632"/>
          <a:ext cx="1707482" cy="1213757"/>
        </a:xfrm>
        <a:prstGeom prst="rect">
          <a:avLst/>
        </a:prstGeom>
        <a:noFill/>
        <a:ln w="9525">
          <a:noFill/>
          <a:miter lim="800000"/>
          <a:headEnd/>
          <a:tailEnd/>
        </a:ln>
      </xdr:spPr>
    </xdr:pic>
    <xdr:clientData/>
  </xdr:twoCellAnchor>
  <xdr:twoCellAnchor>
    <xdr:from>
      <xdr:col>5</xdr:col>
      <xdr:colOff>1248834</xdr:colOff>
      <xdr:row>8</xdr:row>
      <xdr:rowOff>140607</xdr:rowOff>
    </xdr:from>
    <xdr:to>
      <xdr:col>6</xdr:col>
      <xdr:colOff>1412119</xdr:colOff>
      <xdr:row>10</xdr:row>
      <xdr:rowOff>133048</xdr:rowOff>
    </xdr:to>
    <xdr:sp macro="" textlink="">
      <xdr:nvSpPr>
        <xdr:cNvPr id="3" name="2 Rectángulo redondeado">
          <a:hlinkClick xmlns:r="http://schemas.openxmlformats.org/officeDocument/2006/relationships" r:id="rId2"/>
        </xdr:cNvPr>
        <xdr:cNvSpPr/>
      </xdr:nvSpPr>
      <xdr:spPr>
        <a:xfrm>
          <a:off x="9535584" y="1740807"/>
          <a:ext cx="1877785" cy="39249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solidFill>
                <a:sysClr val="windowText" lastClr="000000"/>
              </a:solidFill>
            </a:rPr>
            <a:t>INICIO</a:t>
          </a:r>
        </a:p>
      </xdr:txBody>
    </xdr:sp>
    <xdr:clientData/>
  </xdr:twoCellAnchor>
  <xdr:twoCellAnchor>
    <xdr:from>
      <xdr:col>8</xdr:col>
      <xdr:colOff>315186</xdr:colOff>
      <xdr:row>8</xdr:row>
      <xdr:rowOff>194235</xdr:rowOff>
    </xdr:from>
    <xdr:to>
      <xdr:col>10</xdr:col>
      <xdr:colOff>100853</xdr:colOff>
      <xdr:row>11</xdr:row>
      <xdr:rowOff>0</xdr:rowOff>
    </xdr:to>
    <xdr:sp macro="" textlink="">
      <xdr:nvSpPr>
        <xdr:cNvPr id="4" name="3 Rectángulo redondeado">
          <a:hlinkClick xmlns:r="http://schemas.openxmlformats.org/officeDocument/2006/relationships" r:id="rId3"/>
        </xdr:cNvPr>
        <xdr:cNvSpPr/>
      </xdr:nvSpPr>
      <xdr:spPr>
        <a:xfrm>
          <a:off x="11764236" y="1794435"/>
          <a:ext cx="1757342" cy="4058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solidFill>
                <a:sysClr val="windowText" lastClr="000000"/>
              </a:solidFill>
            </a:rPr>
            <a:t>MEDICION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381000</xdr:colOff>
      <xdr:row>1</xdr:row>
      <xdr:rowOff>13607</xdr:rowOff>
    </xdr:from>
    <xdr:to>
      <xdr:col>1</xdr:col>
      <xdr:colOff>2088482</xdr:colOff>
      <xdr:row>7</xdr:row>
      <xdr:rowOff>27214</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143000" y="213632"/>
          <a:ext cx="1707482" cy="1213757"/>
        </a:xfrm>
        <a:prstGeom prst="rect">
          <a:avLst/>
        </a:prstGeom>
        <a:noFill/>
        <a:ln w="9525">
          <a:noFill/>
          <a:miter lim="800000"/>
          <a:headEnd/>
          <a:tailEnd/>
        </a:ln>
      </xdr:spPr>
    </xdr:pic>
    <xdr:clientData/>
  </xdr:twoCellAnchor>
  <xdr:twoCellAnchor>
    <xdr:from>
      <xdr:col>5</xdr:col>
      <xdr:colOff>1248834</xdr:colOff>
      <xdr:row>8</xdr:row>
      <xdr:rowOff>140607</xdr:rowOff>
    </xdr:from>
    <xdr:to>
      <xdr:col>6</xdr:col>
      <xdr:colOff>1412119</xdr:colOff>
      <xdr:row>10</xdr:row>
      <xdr:rowOff>133048</xdr:rowOff>
    </xdr:to>
    <xdr:sp macro="" textlink="">
      <xdr:nvSpPr>
        <xdr:cNvPr id="3" name="2 Rectángulo redondeado">
          <a:hlinkClick xmlns:r="http://schemas.openxmlformats.org/officeDocument/2006/relationships" r:id="rId2"/>
        </xdr:cNvPr>
        <xdr:cNvSpPr/>
      </xdr:nvSpPr>
      <xdr:spPr>
        <a:xfrm>
          <a:off x="9535584" y="1740807"/>
          <a:ext cx="1877785" cy="39249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solidFill>
                <a:sysClr val="windowText" lastClr="000000"/>
              </a:solidFill>
            </a:rPr>
            <a:t>INICIO</a:t>
          </a:r>
        </a:p>
      </xdr:txBody>
    </xdr:sp>
    <xdr:clientData/>
  </xdr:twoCellAnchor>
  <xdr:twoCellAnchor>
    <xdr:from>
      <xdr:col>9</xdr:col>
      <xdr:colOff>315186</xdr:colOff>
      <xdr:row>8</xdr:row>
      <xdr:rowOff>194235</xdr:rowOff>
    </xdr:from>
    <xdr:to>
      <xdr:col>11</xdr:col>
      <xdr:colOff>100853</xdr:colOff>
      <xdr:row>11</xdr:row>
      <xdr:rowOff>0</xdr:rowOff>
    </xdr:to>
    <xdr:sp macro="" textlink="">
      <xdr:nvSpPr>
        <xdr:cNvPr id="4" name="3 Rectángulo redondeado">
          <a:hlinkClick xmlns:r="http://schemas.openxmlformats.org/officeDocument/2006/relationships" r:id="rId3"/>
        </xdr:cNvPr>
        <xdr:cNvSpPr/>
      </xdr:nvSpPr>
      <xdr:spPr>
        <a:xfrm>
          <a:off x="12335736" y="1794435"/>
          <a:ext cx="2347892" cy="4058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solidFill>
                <a:sysClr val="windowText" lastClr="000000"/>
              </a:solidFill>
            </a:rPr>
            <a:t>MEDICION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771525</xdr:colOff>
      <xdr:row>1</xdr:row>
      <xdr:rowOff>4082</xdr:rowOff>
    </xdr:from>
    <xdr:to>
      <xdr:col>3</xdr:col>
      <xdr:colOff>876300</xdr:colOff>
      <xdr:row>6</xdr:row>
      <xdr:rowOff>57150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486025" y="204107"/>
          <a:ext cx="1123950" cy="10531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285750</xdr:colOff>
      <xdr:row>1</xdr:row>
      <xdr:rowOff>61233</xdr:rowOff>
    </xdr:from>
    <xdr:to>
      <xdr:col>2</xdr:col>
      <xdr:colOff>1378769</xdr:colOff>
      <xdr:row>5</xdr:row>
      <xdr:rowOff>38101</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047750" y="261258"/>
          <a:ext cx="1093019" cy="776968"/>
        </a:xfrm>
        <a:prstGeom prst="rect">
          <a:avLst/>
        </a:prstGeom>
        <a:noFill/>
        <a:ln w="9525">
          <a:noFill/>
          <a:miter lim="800000"/>
          <a:headEnd/>
          <a:tailEnd/>
        </a:ln>
      </xdr:spPr>
    </xdr:pic>
    <xdr:clientData/>
  </xdr:twoCellAnchor>
  <xdr:twoCellAnchor>
    <xdr:from>
      <xdr:col>2</xdr:col>
      <xdr:colOff>38100</xdr:colOff>
      <xdr:row>7</xdr:row>
      <xdr:rowOff>95250</xdr:rowOff>
    </xdr:from>
    <xdr:to>
      <xdr:col>2</xdr:col>
      <xdr:colOff>1247775</xdr:colOff>
      <xdr:row>9</xdr:row>
      <xdr:rowOff>0</xdr:rowOff>
    </xdr:to>
    <xdr:sp macro="" textlink="">
      <xdr:nvSpPr>
        <xdr:cNvPr id="3" name="2 Rectángulo redondeado">
          <a:hlinkClick xmlns:r="http://schemas.openxmlformats.org/officeDocument/2006/relationships" r:id="rId2"/>
        </xdr:cNvPr>
        <xdr:cNvSpPr/>
      </xdr:nvSpPr>
      <xdr:spPr>
        <a:xfrm>
          <a:off x="800100" y="1495425"/>
          <a:ext cx="1209675" cy="295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twoCellAnchor>
    <xdr:from>
      <xdr:col>0</xdr:col>
      <xdr:colOff>733425</xdr:colOff>
      <xdr:row>33</xdr:row>
      <xdr:rowOff>123825</xdr:rowOff>
    </xdr:from>
    <xdr:to>
      <xdr:col>2</xdr:col>
      <xdr:colOff>1181100</xdr:colOff>
      <xdr:row>35</xdr:row>
      <xdr:rowOff>38100</xdr:rowOff>
    </xdr:to>
    <xdr:sp macro="" textlink="">
      <xdr:nvSpPr>
        <xdr:cNvPr id="4" name="3 Rectángulo redondeado">
          <a:hlinkClick xmlns:r="http://schemas.openxmlformats.org/officeDocument/2006/relationships" r:id="rId2"/>
        </xdr:cNvPr>
        <xdr:cNvSpPr/>
      </xdr:nvSpPr>
      <xdr:spPr>
        <a:xfrm>
          <a:off x="733425" y="6677025"/>
          <a:ext cx="1209675" cy="295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twoCellAnchor>
    <xdr:from>
      <xdr:col>2</xdr:col>
      <xdr:colOff>19050</xdr:colOff>
      <xdr:row>49</xdr:row>
      <xdr:rowOff>114300</xdr:rowOff>
    </xdr:from>
    <xdr:to>
      <xdr:col>2</xdr:col>
      <xdr:colOff>1228725</xdr:colOff>
      <xdr:row>51</xdr:row>
      <xdr:rowOff>28575</xdr:rowOff>
    </xdr:to>
    <xdr:sp macro="" textlink="">
      <xdr:nvSpPr>
        <xdr:cNvPr id="5" name="4 Rectángulo redondeado">
          <a:hlinkClick xmlns:r="http://schemas.openxmlformats.org/officeDocument/2006/relationships" r:id="rId2"/>
        </xdr:cNvPr>
        <xdr:cNvSpPr/>
      </xdr:nvSpPr>
      <xdr:spPr>
        <a:xfrm>
          <a:off x="781050" y="8191500"/>
          <a:ext cx="1209675" cy="295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285750</xdr:colOff>
      <xdr:row>1</xdr:row>
      <xdr:rowOff>61233</xdr:rowOff>
    </xdr:from>
    <xdr:to>
      <xdr:col>2</xdr:col>
      <xdr:colOff>1378769</xdr:colOff>
      <xdr:row>5</xdr:row>
      <xdr:rowOff>38101</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047750" y="261258"/>
          <a:ext cx="1093019" cy="776968"/>
        </a:xfrm>
        <a:prstGeom prst="rect">
          <a:avLst/>
        </a:prstGeom>
        <a:noFill/>
        <a:ln w="9525">
          <a:noFill/>
          <a:miter lim="800000"/>
          <a:headEnd/>
          <a:tailEnd/>
        </a:ln>
      </xdr:spPr>
    </xdr:pic>
    <xdr:clientData/>
  </xdr:twoCellAnchor>
  <xdr:twoCellAnchor>
    <xdr:from>
      <xdr:col>2</xdr:col>
      <xdr:colOff>38100</xdr:colOff>
      <xdr:row>7</xdr:row>
      <xdr:rowOff>95250</xdr:rowOff>
    </xdr:from>
    <xdr:to>
      <xdr:col>2</xdr:col>
      <xdr:colOff>1247775</xdr:colOff>
      <xdr:row>9</xdr:row>
      <xdr:rowOff>0</xdr:rowOff>
    </xdr:to>
    <xdr:sp macro="" textlink="">
      <xdr:nvSpPr>
        <xdr:cNvPr id="3" name="2 Rectángulo redondeado">
          <a:hlinkClick xmlns:r="http://schemas.openxmlformats.org/officeDocument/2006/relationships" r:id="rId2"/>
        </xdr:cNvPr>
        <xdr:cNvSpPr/>
      </xdr:nvSpPr>
      <xdr:spPr>
        <a:xfrm>
          <a:off x="800100" y="1495425"/>
          <a:ext cx="1209675" cy="295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twoCellAnchor>
    <xdr:from>
      <xdr:col>1</xdr:col>
      <xdr:colOff>85725</xdr:colOff>
      <xdr:row>122</xdr:row>
      <xdr:rowOff>142877</xdr:rowOff>
    </xdr:from>
    <xdr:to>
      <xdr:col>2</xdr:col>
      <xdr:colOff>133350</xdr:colOff>
      <xdr:row>124</xdr:row>
      <xdr:rowOff>38100</xdr:rowOff>
    </xdr:to>
    <xdr:sp macro="" textlink="">
      <xdr:nvSpPr>
        <xdr:cNvPr id="4" name="3 Rectángulo redondeado">
          <a:hlinkClick xmlns:r="http://schemas.openxmlformats.org/officeDocument/2006/relationships" r:id="rId2"/>
        </xdr:cNvPr>
        <xdr:cNvSpPr/>
      </xdr:nvSpPr>
      <xdr:spPr>
        <a:xfrm>
          <a:off x="847725" y="45843827"/>
          <a:ext cx="1209675" cy="276223"/>
        </a:xfrm>
        <a:prstGeom prst="roundRect">
          <a:avLst>
            <a:gd name="adj" fmla="val 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twoCellAnchor>
    <xdr:from>
      <xdr:col>2</xdr:col>
      <xdr:colOff>19050</xdr:colOff>
      <xdr:row>155</xdr:row>
      <xdr:rowOff>114300</xdr:rowOff>
    </xdr:from>
    <xdr:to>
      <xdr:col>2</xdr:col>
      <xdr:colOff>1228725</xdr:colOff>
      <xdr:row>157</xdr:row>
      <xdr:rowOff>28575</xdr:rowOff>
    </xdr:to>
    <xdr:sp macro="" textlink="">
      <xdr:nvSpPr>
        <xdr:cNvPr id="5" name="4 Rectángulo redondeado">
          <a:hlinkClick xmlns:r="http://schemas.openxmlformats.org/officeDocument/2006/relationships" r:id="rId2"/>
        </xdr:cNvPr>
        <xdr:cNvSpPr/>
      </xdr:nvSpPr>
      <xdr:spPr>
        <a:xfrm>
          <a:off x="781050" y="9525000"/>
          <a:ext cx="1209675" cy="295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twoCellAnchor>
    <xdr:from>
      <xdr:col>1</xdr:col>
      <xdr:colOff>0</xdr:colOff>
      <xdr:row>175</xdr:row>
      <xdr:rowOff>0</xdr:rowOff>
    </xdr:from>
    <xdr:to>
      <xdr:col>2</xdr:col>
      <xdr:colOff>47625</xdr:colOff>
      <xdr:row>175</xdr:row>
      <xdr:rowOff>295275</xdr:rowOff>
    </xdr:to>
    <xdr:sp macro="" textlink="">
      <xdr:nvSpPr>
        <xdr:cNvPr id="6" name="5 Rectángulo redondeado">
          <a:hlinkClick xmlns:r="http://schemas.openxmlformats.org/officeDocument/2006/relationships" r:id="rId2"/>
        </xdr:cNvPr>
        <xdr:cNvSpPr/>
      </xdr:nvSpPr>
      <xdr:spPr>
        <a:xfrm>
          <a:off x="762000" y="60331350"/>
          <a:ext cx="1209675" cy="295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twoCellAnchor>
    <xdr:from>
      <xdr:col>1</xdr:col>
      <xdr:colOff>38100</xdr:colOff>
      <xdr:row>193</xdr:row>
      <xdr:rowOff>238125</xdr:rowOff>
    </xdr:from>
    <xdr:to>
      <xdr:col>2</xdr:col>
      <xdr:colOff>85725</xdr:colOff>
      <xdr:row>195</xdr:row>
      <xdr:rowOff>9525</xdr:rowOff>
    </xdr:to>
    <xdr:sp macro="" textlink="">
      <xdr:nvSpPr>
        <xdr:cNvPr id="7" name="6 Rectángulo redondeado">
          <a:hlinkClick xmlns:r="http://schemas.openxmlformats.org/officeDocument/2006/relationships" r:id="rId2"/>
        </xdr:cNvPr>
        <xdr:cNvSpPr/>
      </xdr:nvSpPr>
      <xdr:spPr>
        <a:xfrm>
          <a:off x="800100" y="64808100"/>
          <a:ext cx="1209675" cy="295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285750</xdr:colOff>
      <xdr:row>1</xdr:row>
      <xdr:rowOff>61233</xdr:rowOff>
    </xdr:from>
    <xdr:to>
      <xdr:col>2</xdr:col>
      <xdr:colOff>1378769</xdr:colOff>
      <xdr:row>5</xdr:row>
      <xdr:rowOff>38101</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209800" y="261258"/>
          <a:ext cx="1093019" cy="776968"/>
        </a:xfrm>
        <a:prstGeom prst="rect">
          <a:avLst/>
        </a:prstGeom>
        <a:noFill/>
        <a:ln w="9525">
          <a:noFill/>
          <a:miter lim="800000"/>
          <a:headEnd/>
          <a:tailEnd/>
        </a:ln>
      </xdr:spPr>
    </xdr:pic>
    <xdr:clientData/>
  </xdr:twoCellAnchor>
  <xdr:twoCellAnchor>
    <xdr:from>
      <xdr:col>2</xdr:col>
      <xdr:colOff>38100</xdr:colOff>
      <xdr:row>7</xdr:row>
      <xdr:rowOff>95250</xdr:rowOff>
    </xdr:from>
    <xdr:to>
      <xdr:col>2</xdr:col>
      <xdr:colOff>1247775</xdr:colOff>
      <xdr:row>9</xdr:row>
      <xdr:rowOff>0</xdr:rowOff>
    </xdr:to>
    <xdr:sp macro="" textlink="">
      <xdr:nvSpPr>
        <xdr:cNvPr id="3" name="2 Rectángulo redondeado">
          <a:hlinkClick xmlns:r="http://schemas.openxmlformats.org/officeDocument/2006/relationships" r:id="rId2"/>
        </xdr:cNvPr>
        <xdr:cNvSpPr/>
      </xdr:nvSpPr>
      <xdr:spPr>
        <a:xfrm>
          <a:off x="1962150" y="1495425"/>
          <a:ext cx="1209675" cy="295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twoCellAnchor>
    <xdr:from>
      <xdr:col>1</xdr:col>
      <xdr:colOff>85725</xdr:colOff>
      <xdr:row>126</xdr:row>
      <xdr:rowOff>142877</xdr:rowOff>
    </xdr:from>
    <xdr:to>
      <xdr:col>2</xdr:col>
      <xdr:colOff>133350</xdr:colOff>
      <xdr:row>128</xdr:row>
      <xdr:rowOff>38100</xdr:rowOff>
    </xdr:to>
    <xdr:sp macro="" textlink="">
      <xdr:nvSpPr>
        <xdr:cNvPr id="4" name="3 Rectángulo redondeado">
          <a:hlinkClick xmlns:r="http://schemas.openxmlformats.org/officeDocument/2006/relationships" r:id="rId2"/>
        </xdr:cNvPr>
        <xdr:cNvSpPr/>
      </xdr:nvSpPr>
      <xdr:spPr>
        <a:xfrm>
          <a:off x="847725" y="47263052"/>
          <a:ext cx="1209675" cy="276223"/>
        </a:xfrm>
        <a:prstGeom prst="roundRect">
          <a:avLst>
            <a:gd name="adj" fmla="val 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twoCellAnchor>
    <xdr:from>
      <xdr:col>2</xdr:col>
      <xdr:colOff>19050</xdr:colOff>
      <xdr:row>157</xdr:row>
      <xdr:rowOff>114300</xdr:rowOff>
    </xdr:from>
    <xdr:to>
      <xdr:col>2</xdr:col>
      <xdr:colOff>1228725</xdr:colOff>
      <xdr:row>159</xdr:row>
      <xdr:rowOff>28575</xdr:rowOff>
    </xdr:to>
    <xdr:sp macro="" textlink="">
      <xdr:nvSpPr>
        <xdr:cNvPr id="5" name="4 Rectángulo redondeado">
          <a:hlinkClick xmlns:r="http://schemas.openxmlformats.org/officeDocument/2006/relationships" r:id="rId2"/>
        </xdr:cNvPr>
        <xdr:cNvSpPr/>
      </xdr:nvSpPr>
      <xdr:spPr>
        <a:xfrm>
          <a:off x="1943100" y="57807225"/>
          <a:ext cx="1209675" cy="295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twoCellAnchor>
    <xdr:from>
      <xdr:col>1</xdr:col>
      <xdr:colOff>0</xdr:colOff>
      <xdr:row>177</xdr:row>
      <xdr:rowOff>0</xdr:rowOff>
    </xdr:from>
    <xdr:to>
      <xdr:col>2</xdr:col>
      <xdr:colOff>47625</xdr:colOff>
      <xdr:row>177</xdr:row>
      <xdr:rowOff>295275</xdr:rowOff>
    </xdr:to>
    <xdr:sp macro="" textlink="">
      <xdr:nvSpPr>
        <xdr:cNvPr id="6" name="5 Rectángulo redondeado">
          <a:hlinkClick xmlns:r="http://schemas.openxmlformats.org/officeDocument/2006/relationships" r:id="rId2"/>
        </xdr:cNvPr>
        <xdr:cNvSpPr/>
      </xdr:nvSpPr>
      <xdr:spPr>
        <a:xfrm>
          <a:off x="762000" y="63541275"/>
          <a:ext cx="1209675" cy="295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twoCellAnchor>
    <xdr:from>
      <xdr:col>1</xdr:col>
      <xdr:colOff>38100</xdr:colOff>
      <xdr:row>195</xdr:row>
      <xdr:rowOff>238125</xdr:rowOff>
    </xdr:from>
    <xdr:to>
      <xdr:col>2</xdr:col>
      <xdr:colOff>85725</xdr:colOff>
      <xdr:row>197</xdr:row>
      <xdr:rowOff>9525</xdr:rowOff>
    </xdr:to>
    <xdr:sp macro="" textlink="">
      <xdr:nvSpPr>
        <xdr:cNvPr id="7" name="6 Rectángulo redondeado">
          <a:hlinkClick xmlns:r="http://schemas.openxmlformats.org/officeDocument/2006/relationships" r:id="rId2"/>
        </xdr:cNvPr>
        <xdr:cNvSpPr/>
      </xdr:nvSpPr>
      <xdr:spPr>
        <a:xfrm>
          <a:off x="800100" y="69056250"/>
          <a:ext cx="1209675" cy="295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285750</xdr:colOff>
      <xdr:row>1</xdr:row>
      <xdr:rowOff>61233</xdr:rowOff>
    </xdr:from>
    <xdr:to>
      <xdr:col>2</xdr:col>
      <xdr:colOff>1378769</xdr:colOff>
      <xdr:row>5</xdr:row>
      <xdr:rowOff>38101</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266950" y="266973"/>
          <a:ext cx="1093019" cy="799828"/>
        </a:xfrm>
        <a:prstGeom prst="rect">
          <a:avLst/>
        </a:prstGeom>
        <a:noFill/>
        <a:ln w="9525">
          <a:noFill/>
          <a:miter lim="800000"/>
          <a:headEnd/>
          <a:tailEnd/>
        </a:ln>
      </xdr:spPr>
    </xdr:pic>
    <xdr:clientData/>
  </xdr:twoCellAnchor>
  <xdr:twoCellAnchor>
    <xdr:from>
      <xdr:col>2</xdr:col>
      <xdr:colOff>38100</xdr:colOff>
      <xdr:row>7</xdr:row>
      <xdr:rowOff>95250</xdr:rowOff>
    </xdr:from>
    <xdr:to>
      <xdr:col>2</xdr:col>
      <xdr:colOff>1247775</xdr:colOff>
      <xdr:row>9</xdr:row>
      <xdr:rowOff>0</xdr:rowOff>
    </xdr:to>
    <xdr:sp macro="" textlink="">
      <xdr:nvSpPr>
        <xdr:cNvPr id="3" name="2 Rectángulo redondeado">
          <a:hlinkClick xmlns:r="http://schemas.openxmlformats.org/officeDocument/2006/relationships" r:id="rId2"/>
        </xdr:cNvPr>
        <xdr:cNvSpPr/>
      </xdr:nvSpPr>
      <xdr:spPr>
        <a:xfrm>
          <a:off x="2019300" y="1535430"/>
          <a:ext cx="1209675" cy="2933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twoCellAnchor>
    <xdr:from>
      <xdr:col>1</xdr:col>
      <xdr:colOff>85725</xdr:colOff>
      <xdr:row>127</xdr:row>
      <xdr:rowOff>142877</xdr:rowOff>
    </xdr:from>
    <xdr:to>
      <xdr:col>2</xdr:col>
      <xdr:colOff>133350</xdr:colOff>
      <xdr:row>129</xdr:row>
      <xdr:rowOff>38100</xdr:rowOff>
    </xdr:to>
    <xdr:sp macro="" textlink="">
      <xdr:nvSpPr>
        <xdr:cNvPr id="4" name="3 Rectángulo redondeado">
          <a:hlinkClick xmlns:r="http://schemas.openxmlformats.org/officeDocument/2006/relationships" r:id="rId2"/>
        </xdr:cNvPr>
        <xdr:cNvSpPr/>
      </xdr:nvSpPr>
      <xdr:spPr>
        <a:xfrm>
          <a:off x="870585" y="53833397"/>
          <a:ext cx="1243965" cy="260983"/>
        </a:xfrm>
        <a:prstGeom prst="roundRect">
          <a:avLst>
            <a:gd name="adj" fmla="val 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twoCellAnchor>
    <xdr:from>
      <xdr:col>2</xdr:col>
      <xdr:colOff>19050</xdr:colOff>
      <xdr:row>158</xdr:row>
      <xdr:rowOff>114300</xdr:rowOff>
    </xdr:from>
    <xdr:to>
      <xdr:col>2</xdr:col>
      <xdr:colOff>1228725</xdr:colOff>
      <xdr:row>160</xdr:row>
      <xdr:rowOff>28575</xdr:rowOff>
    </xdr:to>
    <xdr:sp macro="" textlink="">
      <xdr:nvSpPr>
        <xdr:cNvPr id="5" name="4 Rectángulo redondeado">
          <a:hlinkClick xmlns:r="http://schemas.openxmlformats.org/officeDocument/2006/relationships" r:id="rId2"/>
        </xdr:cNvPr>
        <xdr:cNvSpPr/>
      </xdr:nvSpPr>
      <xdr:spPr>
        <a:xfrm>
          <a:off x="2000250" y="63375540"/>
          <a:ext cx="1209675" cy="28003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twoCellAnchor>
    <xdr:from>
      <xdr:col>1</xdr:col>
      <xdr:colOff>0</xdr:colOff>
      <xdr:row>178</xdr:row>
      <xdr:rowOff>0</xdr:rowOff>
    </xdr:from>
    <xdr:to>
      <xdr:col>2</xdr:col>
      <xdr:colOff>47625</xdr:colOff>
      <xdr:row>178</xdr:row>
      <xdr:rowOff>295275</xdr:rowOff>
    </xdr:to>
    <xdr:sp macro="" textlink="">
      <xdr:nvSpPr>
        <xdr:cNvPr id="6" name="5 Rectángulo redondeado">
          <a:hlinkClick xmlns:r="http://schemas.openxmlformats.org/officeDocument/2006/relationships" r:id="rId2"/>
        </xdr:cNvPr>
        <xdr:cNvSpPr/>
      </xdr:nvSpPr>
      <xdr:spPr>
        <a:xfrm>
          <a:off x="784860" y="69349620"/>
          <a:ext cx="1243965" cy="295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twoCellAnchor>
    <xdr:from>
      <xdr:col>1</xdr:col>
      <xdr:colOff>38100</xdr:colOff>
      <xdr:row>196</xdr:row>
      <xdr:rowOff>238125</xdr:rowOff>
    </xdr:from>
    <xdr:to>
      <xdr:col>2</xdr:col>
      <xdr:colOff>85725</xdr:colOff>
      <xdr:row>198</xdr:row>
      <xdr:rowOff>9525</xdr:rowOff>
    </xdr:to>
    <xdr:sp macro="" textlink="">
      <xdr:nvSpPr>
        <xdr:cNvPr id="7" name="6 Rectángulo redondeado">
          <a:hlinkClick xmlns:r="http://schemas.openxmlformats.org/officeDocument/2006/relationships" r:id="rId2"/>
        </xdr:cNvPr>
        <xdr:cNvSpPr/>
      </xdr:nvSpPr>
      <xdr:spPr>
        <a:xfrm>
          <a:off x="822960" y="74959845"/>
          <a:ext cx="1243965" cy="2819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twoCellAnchor>
    <xdr:from>
      <xdr:col>11</xdr:col>
      <xdr:colOff>497417</xdr:colOff>
      <xdr:row>5</xdr:row>
      <xdr:rowOff>158750</xdr:rowOff>
    </xdr:from>
    <xdr:to>
      <xdr:col>14</xdr:col>
      <xdr:colOff>205317</xdr:colOff>
      <xdr:row>11</xdr:row>
      <xdr:rowOff>42333</xdr:rowOff>
    </xdr:to>
    <xdr:sp macro="" textlink="">
      <xdr:nvSpPr>
        <xdr:cNvPr id="8" name="7 Llamada rectangular"/>
        <xdr:cNvSpPr/>
      </xdr:nvSpPr>
      <xdr:spPr>
        <a:xfrm>
          <a:off x="12128500" y="1164167"/>
          <a:ext cx="1295400" cy="1047749"/>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Estos</a:t>
          </a:r>
          <a:r>
            <a:rPr lang="es-CO" sz="1100" baseline="0"/>
            <a:t> indicadores estan pendientes por entrega de medición y evidencia </a:t>
          </a:r>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285750</xdr:colOff>
      <xdr:row>1</xdr:row>
      <xdr:rowOff>61233</xdr:rowOff>
    </xdr:from>
    <xdr:to>
      <xdr:col>2</xdr:col>
      <xdr:colOff>1378769</xdr:colOff>
      <xdr:row>5</xdr:row>
      <xdr:rowOff>38101</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209800" y="261258"/>
          <a:ext cx="1093019" cy="776968"/>
        </a:xfrm>
        <a:prstGeom prst="rect">
          <a:avLst/>
        </a:prstGeom>
        <a:noFill/>
        <a:ln w="9525">
          <a:noFill/>
          <a:miter lim="800000"/>
          <a:headEnd/>
          <a:tailEnd/>
        </a:ln>
      </xdr:spPr>
    </xdr:pic>
    <xdr:clientData/>
  </xdr:twoCellAnchor>
  <xdr:twoCellAnchor>
    <xdr:from>
      <xdr:col>2</xdr:col>
      <xdr:colOff>38100</xdr:colOff>
      <xdr:row>7</xdr:row>
      <xdr:rowOff>95250</xdr:rowOff>
    </xdr:from>
    <xdr:to>
      <xdr:col>2</xdr:col>
      <xdr:colOff>1247775</xdr:colOff>
      <xdr:row>9</xdr:row>
      <xdr:rowOff>0</xdr:rowOff>
    </xdr:to>
    <xdr:sp macro="" textlink="">
      <xdr:nvSpPr>
        <xdr:cNvPr id="3" name="2 Rectángulo redondeado">
          <a:hlinkClick xmlns:r="http://schemas.openxmlformats.org/officeDocument/2006/relationships" r:id="rId2"/>
        </xdr:cNvPr>
        <xdr:cNvSpPr/>
      </xdr:nvSpPr>
      <xdr:spPr>
        <a:xfrm>
          <a:off x="1962150" y="1495425"/>
          <a:ext cx="1209675" cy="295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twoCellAnchor>
    <xdr:from>
      <xdr:col>1</xdr:col>
      <xdr:colOff>85725</xdr:colOff>
      <xdr:row>127</xdr:row>
      <xdr:rowOff>142877</xdr:rowOff>
    </xdr:from>
    <xdr:to>
      <xdr:col>2</xdr:col>
      <xdr:colOff>133350</xdr:colOff>
      <xdr:row>129</xdr:row>
      <xdr:rowOff>38100</xdr:rowOff>
    </xdr:to>
    <xdr:sp macro="" textlink="">
      <xdr:nvSpPr>
        <xdr:cNvPr id="4" name="3 Rectángulo redondeado">
          <a:hlinkClick xmlns:r="http://schemas.openxmlformats.org/officeDocument/2006/relationships" r:id="rId2"/>
        </xdr:cNvPr>
        <xdr:cNvSpPr/>
      </xdr:nvSpPr>
      <xdr:spPr>
        <a:xfrm>
          <a:off x="847725" y="53482877"/>
          <a:ext cx="1209675" cy="276223"/>
        </a:xfrm>
        <a:prstGeom prst="roundRect">
          <a:avLst>
            <a:gd name="adj" fmla="val 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twoCellAnchor>
    <xdr:from>
      <xdr:col>0</xdr:col>
      <xdr:colOff>102394</xdr:colOff>
      <xdr:row>156</xdr:row>
      <xdr:rowOff>328613</xdr:rowOff>
    </xdr:from>
    <xdr:to>
      <xdr:col>1</xdr:col>
      <xdr:colOff>1097756</xdr:colOff>
      <xdr:row>157</xdr:row>
      <xdr:rowOff>290513</xdr:rowOff>
    </xdr:to>
    <xdr:sp macro="" textlink="">
      <xdr:nvSpPr>
        <xdr:cNvPr id="5" name="4 Rectángulo redondeado">
          <a:hlinkClick xmlns:r="http://schemas.openxmlformats.org/officeDocument/2006/relationships" r:id="rId2"/>
        </xdr:cNvPr>
        <xdr:cNvSpPr/>
      </xdr:nvSpPr>
      <xdr:spPr>
        <a:xfrm>
          <a:off x="102394" y="63896082"/>
          <a:ext cx="1209675" cy="295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twoCellAnchor>
    <xdr:from>
      <xdr:col>1</xdr:col>
      <xdr:colOff>0</xdr:colOff>
      <xdr:row>178</xdr:row>
      <xdr:rowOff>0</xdr:rowOff>
    </xdr:from>
    <xdr:to>
      <xdr:col>2</xdr:col>
      <xdr:colOff>47625</xdr:colOff>
      <xdr:row>178</xdr:row>
      <xdr:rowOff>295275</xdr:rowOff>
    </xdr:to>
    <xdr:sp macro="" textlink="">
      <xdr:nvSpPr>
        <xdr:cNvPr id="6" name="5 Rectángulo redondeado">
          <a:hlinkClick xmlns:r="http://schemas.openxmlformats.org/officeDocument/2006/relationships" r:id="rId2"/>
        </xdr:cNvPr>
        <xdr:cNvSpPr/>
      </xdr:nvSpPr>
      <xdr:spPr>
        <a:xfrm>
          <a:off x="762000" y="70551675"/>
          <a:ext cx="1209675" cy="295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twoCellAnchor>
    <xdr:from>
      <xdr:col>1</xdr:col>
      <xdr:colOff>38100</xdr:colOff>
      <xdr:row>196</xdr:row>
      <xdr:rowOff>238125</xdr:rowOff>
    </xdr:from>
    <xdr:to>
      <xdr:col>2</xdr:col>
      <xdr:colOff>85725</xdr:colOff>
      <xdr:row>198</xdr:row>
      <xdr:rowOff>9525</xdr:rowOff>
    </xdr:to>
    <xdr:sp macro="" textlink="">
      <xdr:nvSpPr>
        <xdr:cNvPr id="7" name="6 Rectángulo redondeado">
          <a:hlinkClick xmlns:r="http://schemas.openxmlformats.org/officeDocument/2006/relationships" r:id="rId2"/>
        </xdr:cNvPr>
        <xdr:cNvSpPr/>
      </xdr:nvSpPr>
      <xdr:spPr>
        <a:xfrm>
          <a:off x="800100" y="76285725"/>
          <a:ext cx="1209675" cy="295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solidFill>
                <a:sysClr val="windowText" lastClr="000000"/>
              </a:solidFill>
            </a:rPr>
            <a:t>INICIO</a:t>
          </a:r>
        </a:p>
      </xdr:txBody>
    </xdr:sp>
    <xdr:clientData/>
  </xdr:twoCellAnchor>
  <xdr:twoCellAnchor>
    <xdr:from>
      <xdr:col>12</xdr:col>
      <xdr:colOff>497417</xdr:colOff>
      <xdr:row>5</xdr:row>
      <xdr:rowOff>158750</xdr:rowOff>
    </xdr:from>
    <xdr:to>
      <xdr:col>15</xdr:col>
      <xdr:colOff>205317</xdr:colOff>
      <xdr:row>11</xdr:row>
      <xdr:rowOff>42333</xdr:rowOff>
    </xdr:to>
    <xdr:sp macro="" textlink="">
      <xdr:nvSpPr>
        <xdr:cNvPr id="8" name="7 Llamada rectangular"/>
        <xdr:cNvSpPr/>
      </xdr:nvSpPr>
      <xdr:spPr>
        <a:xfrm>
          <a:off x="12108392" y="1158875"/>
          <a:ext cx="1279525" cy="1045633"/>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t>Estos</a:t>
          </a:r>
          <a:r>
            <a:rPr lang="es-CO" sz="1100" baseline="0"/>
            <a:t> indicadores estan pendientes por entrega de medición y evidencia </a:t>
          </a:r>
          <a:endParaRPr lang="es-CO"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381000</xdr:colOff>
      <xdr:row>1</xdr:row>
      <xdr:rowOff>13607</xdr:rowOff>
    </xdr:from>
    <xdr:to>
      <xdr:col>1</xdr:col>
      <xdr:colOff>2088482</xdr:colOff>
      <xdr:row>7</xdr:row>
      <xdr:rowOff>27214</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143000" y="213632"/>
          <a:ext cx="1707482" cy="1213757"/>
        </a:xfrm>
        <a:prstGeom prst="rect">
          <a:avLst/>
        </a:prstGeom>
        <a:noFill/>
        <a:ln w="9525">
          <a:noFill/>
          <a:miter lim="800000"/>
          <a:headEnd/>
          <a:tailEnd/>
        </a:ln>
      </xdr:spPr>
    </xdr:pic>
    <xdr:clientData/>
  </xdr:twoCellAnchor>
  <xdr:twoCellAnchor>
    <xdr:from>
      <xdr:col>7</xdr:col>
      <xdr:colOff>68037</xdr:colOff>
      <xdr:row>8</xdr:row>
      <xdr:rowOff>68036</xdr:rowOff>
    </xdr:from>
    <xdr:to>
      <xdr:col>8</xdr:col>
      <xdr:colOff>1224643</xdr:colOff>
      <xdr:row>10</xdr:row>
      <xdr:rowOff>54429</xdr:rowOff>
    </xdr:to>
    <xdr:sp macro="" textlink="">
      <xdr:nvSpPr>
        <xdr:cNvPr id="3" name="2 Rectángulo redondeado">
          <a:hlinkClick xmlns:r="http://schemas.openxmlformats.org/officeDocument/2006/relationships" r:id="rId2"/>
        </xdr:cNvPr>
        <xdr:cNvSpPr/>
      </xdr:nvSpPr>
      <xdr:spPr>
        <a:xfrm>
          <a:off x="11538858" y="1700893"/>
          <a:ext cx="1877785" cy="3946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solidFill>
                <a:sysClr val="windowText" lastClr="000000"/>
              </a:solidFill>
            </a:rPr>
            <a:t>INICIO</a:t>
          </a:r>
        </a:p>
      </xdr:txBody>
    </xdr:sp>
    <xdr:clientData/>
  </xdr:twoCellAnchor>
  <xdr:twoCellAnchor>
    <xdr:from>
      <xdr:col>9</xdr:col>
      <xdr:colOff>68035</xdr:colOff>
      <xdr:row>8</xdr:row>
      <xdr:rowOff>54429</xdr:rowOff>
    </xdr:from>
    <xdr:to>
      <xdr:col>10</xdr:col>
      <xdr:colOff>625927</xdr:colOff>
      <xdr:row>10</xdr:row>
      <xdr:rowOff>40822</xdr:rowOff>
    </xdr:to>
    <xdr:sp macro="" textlink="">
      <xdr:nvSpPr>
        <xdr:cNvPr id="4" name="3 Rectángulo redondeado">
          <a:hlinkClick xmlns:r="http://schemas.openxmlformats.org/officeDocument/2006/relationships" r:id="rId3"/>
        </xdr:cNvPr>
        <xdr:cNvSpPr/>
      </xdr:nvSpPr>
      <xdr:spPr>
        <a:xfrm>
          <a:off x="13511892" y="1687286"/>
          <a:ext cx="1877785" cy="3946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solidFill>
                <a:sysClr val="windowText" lastClr="000000"/>
              </a:solidFill>
            </a:rPr>
            <a:t>MEDICION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389164</xdr:colOff>
      <xdr:row>0</xdr:row>
      <xdr:rowOff>43542</xdr:rowOff>
    </xdr:from>
    <xdr:to>
      <xdr:col>21</xdr:col>
      <xdr:colOff>389164</xdr:colOff>
      <xdr:row>12</xdr:row>
      <xdr:rowOff>40821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202746</xdr:colOff>
      <xdr:row>12</xdr:row>
      <xdr:rowOff>168728</xdr:rowOff>
    </xdr:from>
    <xdr:to>
      <xdr:col>15</xdr:col>
      <xdr:colOff>202746</xdr:colOff>
      <xdr:row>27</xdr:row>
      <xdr:rowOff>54428</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131989</xdr:colOff>
      <xdr:row>12</xdr:row>
      <xdr:rowOff>155122</xdr:rowOff>
    </xdr:from>
    <xdr:to>
      <xdr:col>21</xdr:col>
      <xdr:colOff>131989</xdr:colOff>
      <xdr:row>27</xdr:row>
      <xdr:rowOff>40822</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151039</xdr:colOff>
      <xdr:row>27</xdr:row>
      <xdr:rowOff>152400</xdr:rowOff>
    </xdr:from>
    <xdr:to>
      <xdr:col>18</xdr:col>
      <xdr:colOff>151039</xdr:colOff>
      <xdr:row>42</xdr:row>
      <xdr:rowOff>38100</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345622</xdr:colOff>
      <xdr:row>0</xdr:row>
      <xdr:rowOff>0</xdr:rowOff>
    </xdr:from>
    <xdr:to>
      <xdr:col>15</xdr:col>
      <xdr:colOff>345622</xdr:colOff>
      <xdr:row>12</xdr:row>
      <xdr:rowOff>0</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381000</xdr:colOff>
      <xdr:row>1</xdr:row>
      <xdr:rowOff>13607</xdr:rowOff>
    </xdr:from>
    <xdr:to>
      <xdr:col>1</xdr:col>
      <xdr:colOff>2088482</xdr:colOff>
      <xdr:row>7</xdr:row>
      <xdr:rowOff>27214</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143000" y="217714"/>
          <a:ext cx="1707482" cy="1238250"/>
        </a:xfrm>
        <a:prstGeom prst="rect">
          <a:avLst/>
        </a:prstGeom>
        <a:noFill/>
        <a:ln w="9525">
          <a:noFill/>
          <a:miter lim="800000"/>
          <a:headEnd/>
          <a:tailEnd/>
        </a:ln>
      </xdr:spPr>
    </xdr:pic>
    <xdr:clientData/>
  </xdr:twoCellAnchor>
  <xdr:twoCellAnchor>
    <xdr:from>
      <xdr:col>5</xdr:col>
      <xdr:colOff>1248834</xdr:colOff>
      <xdr:row>8</xdr:row>
      <xdr:rowOff>140607</xdr:rowOff>
    </xdr:from>
    <xdr:to>
      <xdr:col>6</xdr:col>
      <xdr:colOff>1412119</xdr:colOff>
      <xdr:row>10</xdr:row>
      <xdr:rowOff>133048</xdr:rowOff>
    </xdr:to>
    <xdr:sp macro="" textlink="">
      <xdr:nvSpPr>
        <xdr:cNvPr id="3" name="2 Rectángulo redondeado">
          <a:hlinkClick xmlns:r="http://schemas.openxmlformats.org/officeDocument/2006/relationships" r:id="rId2"/>
        </xdr:cNvPr>
        <xdr:cNvSpPr/>
      </xdr:nvSpPr>
      <xdr:spPr>
        <a:xfrm>
          <a:off x="9546167" y="1749274"/>
          <a:ext cx="1877785" cy="3946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solidFill>
                <a:sysClr val="windowText" lastClr="000000"/>
              </a:solidFill>
            </a:rPr>
            <a:t>INICIO</a:t>
          </a:r>
        </a:p>
      </xdr:txBody>
    </xdr:sp>
    <xdr:clientData/>
  </xdr:twoCellAnchor>
  <xdr:twoCellAnchor>
    <xdr:from>
      <xdr:col>8</xdr:col>
      <xdr:colOff>57451</xdr:colOff>
      <xdr:row>8</xdr:row>
      <xdr:rowOff>127000</xdr:rowOff>
    </xdr:from>
    <xdr:to>
      <xdr:col>9</xdr:col>
      <xdr:colOff>252486</xdr:colOff>
      <xdr:row>10</xdr:row>
      <xdr:rowOff>119441</xdr:rowOff>
    </xdr:to>
    <xdr:sp macro="" textlink="">
      <xdr:nvSpPr>
        <xdr:cNvPr id="4" name="3 Rectángulo redondeado">
          <a:hlinkClick xmlns:r="http://schemas.openxmlformats.org/officeDocument/2006/relationships" r:id="rId3"/>
        </xdr:cNvPr>
        <xdr:cNvSpPr/>
      </xdr:nvSpPr>
      <xdr:spPr>
        <a:xfrm>
          <a:off x="11519201" y="1735667"/>
          <a:ext cx="1877785" cy="3946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solidFill>
                <a:sysClr val="windowText" lastClr="000000"/>
              </a:solidFill>
            </a:rPr>
            <a:t>MEDICION</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13" Type="http://schemas.openxmlformats.org/officeDocument/2006/relationships/hyperlink" Target="file:///H:\MAPI\AppData\Roaming\Microsoft\Excel\EVIDENCIAS%20SUBGERENCIA%20DE%20SERVICIOS%20DE%20SALUD\1.6.1.17\plan%20de%20mejoramiento%201.6.1.17.xlsx" TargetMode="External"/><Relationship Id="rId18" Type="http://schemas.openxmlformats.org/officeDocument/2006/relationships/hyperlink" Target="file:///H:\MAPI\Planeacion\AppData\Roaming\Microsoft\Excel\EVIDENCIAS%20FARMACIA\PLAN%20DE%20MEJORAMIENTO%201.3.5.1..xlsx" TargetMode="External"/><Relationship Id="rId26" Type="http://schemas.openxmlformats.org/officeDocument/2006/relationships/hyperlink" Target="file:///H:\MAPI\AppData\Roaming\Microsoft\Excel\EVIDENCIAS%20GERENCIA\1.2.1.2\Plan%20de%20mejoramiento.xlsx" TargetMode="External"/><Relationship Id="rId39" Type="http://schemas.openxmlformats.org/officeDocument/2006/relationships/hyperlink" Target="file:///H:\MAPI\AppData\Roaming\Microsoft\Excel\EVIDENCIAS%20ESTADISTICA\Plan%20de%20mejoramiento%20mediciones%20plan%20de%20gesti&#243;n.xlsx" TargetMode="External"/><Relationship Id="rId21" Type="http://schemas.openxmlformats.org/officeDocument/2006/relationships/hyperlink" Target="file:///H:\MAPI\Planeacion\AppData\Roaming\Microsoft\Excel\EVIDENCIAS%20FARMACIA\PLAN%20DE%20MEJORAMIENTO%201.3.5.5.xlsx" TargetMode="External"/><Relationship Id="rId34" Type="http://schemas.openxmlformats.org/officeDocument/2006/relationships/hyperlink" Target="file:///H:\MAPI\Planeacion\AppData\Roaming\Microsoft\Excel\EVIDENCIAS%20ESTADISTICA\Plan%20de%20mejoramiento%20mediciones%20plan%20de%20gesti&#243;n.xlsx" TargetMode="External"/><Relationship Id="rId42" Type="http://schemas.openxmlformats.org/officeDocument/2006/relationships/hyperlink" Target="file:///H:\MAPI\AppData\Roaming\Microsoft\Excel\EVIDENCIAS%20PLANEACION\1.1.3.1\Plan%20de%20mejoramiento%201.1.3.1%20y%201.1.3.2.xlsx" TargetMode="External"/><Relationship Id="rId47" Type="http://schemas.openxmlformats.org/officeDocument/2006/relationships/hyperlink" Target="file:///H:\MAPI\AppData\Roaming\Microsoft\Excel\EVIDENCIAS%20FARMACIA\PLAN%20DE%20MEJORAMIENTO%201.3.5.3.xlsx" TargetMode="External"/><Relationship Id="rId50" Type="http://schemas.openxmlformats.org/officeDocument/2006/relationships/hyperlink" Target="file:///H:\MAPI\AppData\Roaming\Microsoft\Excel\EVIDENCIAS%20SUBGERENCIA%20ADMINISTRATIVA%20Y%20FINANCERA\1.1.1.8\PLAN%20DE%20MEJORAMIENTO.xlsx" TargetMode="External"/><Relationship Id="rId55" Type="http://schemas.openxmlformats.org/officeDocument/2006/relationships/hyperlink" Target="file:///H:\MAPI\Planeacion\AppData\Roaming\Microsoft\Excel\EVIDENCIAS%20LABORATORIO\ANALISIS%20DE%20MEDICIONES\DOCUMENTO%20DE%20ANALISIS.doc" TargetMode="External"/><Relationship Id="rId63" Type="http://schemas.openxmlformats.org/officeDocument/2006/relationships/hyperlink" Target="file:///H:\MAPI\Planeacion\AppData\Roaming\Microsoft\Excel\EVIDENCIAS%20CARTERA\2,1,1,1\Plan%20de%20mejoramiento.xlsx" TargetMode="External"/><Relationship Id="rId68" Type="http://schemas.openxmlformats.org/officeDocument/2006/relationships/comments" Target="../comments3.xml"/><Relationship Id="rId7" Type="http://schemas.openxmlformats.org/officeDocument/2006/relationships/hyperlink" Target="file:///H:\MAPI\AppData\Roaming\Microsoft\Excel\EVIDENCIAS%20SUBGERENCIA%20DE%20SERVICIOS%20DE%20SALUD\1.1.1.9\Plan%20de%20mejoramiento%201.1.1.9.xlsx" TargetMode="External"/><Relationship Id="rId2" Type="http://schemas.openxmlformats.org/officeDocument/2006/relationships/hyperlink" Target="file:///H:\MAPI\AppData\Roaming\Microsoft\Excel\EVIDENCIAS%20CALIDAD\PLAN%20DE%20MEJORAM%20PROCESO%20GESTION%20DOCUM.xlsx" TargetMode="External"/><Relationship Id="rId16" Type="http://schemas.openxmlformats.org/officeDocument/2006/relationships/hyperlink" Target="file:///H:\MAPI\Planeacion\AppData\Roaming\Microsoft\Excel\EVIDENCIAS%20PLANEACION\3.1.3.1,%20%203.1.3.2.%20%203.1.3.3\plan%20de%20mejoramiento%203.1.3.1,%20%203.1.3.2.%20%203.1.3.3.xlsx" TargetMode="External"/><Relationship Id="rId29" Type="http://schemas.openxmlformats.org/officeDocument/2006/relationships/hyperlink" Target="file:///H:\MAPI\AppData\Roaming\Microsoft\Excel\EVIDENCIAS%20SISTEMAS\ACTA%20AUDITORIA%20SISTEMA%20INFORM.docx" TargetMode="External"/><Relationship Id="rId1" Type="http://schemas.openxmlformats.org/officeDocument/2006/relationships/hyperlink" Target="file:///H:\MAPI\Planeacion\AppData\Roaming\Microsoft\Excel\EVIDENCIAS%20ESTADISTICA\Plan%20de%20mejoramiento%20mediciones%20plan%20de%20gesti&#243;n.xlsx" TargetMode="External"/><Relationship Id="rId6" Type="http://schemas.openxmlformats.org/officeDocument/2006/relationships/hyperlink" Target="file:///H:\MAPI\AppData\Roaming\Microsoft\Excel\EVIDENCIAS%20SISTEMAS\ACTA%20AUDITORIA%20SISTEMA%20INFORM.docx" TargetMode="External"/><Relationship Id="rId11" Type="http://schemas.openxmlformats.org/officeDocument/2006/relationships/hyperlink" Target="file:///H:\MAPI\AppData\Roaming\Microsoft\Excel\EVIDENCIAS%20SUBGERENCIA%20DE%20SERVICIOS%20DE%20SALUD\1.2.1.1\Plan%20de%20mejoramiento%201.2.1.1.xlsx" TargetMode="External"/><Relationship Id="rId24" Type="http://schemas.openxmlformats.org/officeDocument/2006/relationships/hyperlink" Target="file:///H:\MAPI\Planeacion\AppData\Roaming\Microsoft\Excel\EVIDENCIAS%20PLANEACION\3.1.3.1,%20%203.1.3.2.%20%203.1.3.3\plan%20de%20mejoramiento%203.1.3.1,%20%203.1.3.2.%20%203.1.3.3.xlsx" TargetMode="External"/><Relationship Id="rId32" Type="http://schemas.openxmlformats.org/officeDocument/2006/relationships/hyperlink" Target="file:///H:\MAPI\AppData\Roaming\Microsoft\Excel\EVIDENCIAS%20CONTABILIDAD\Correo%20aclaratorio.html" TargetMode="External"/><Relationship Id="rId37" Type="http://schemas.openxmlformats.org/officeDocument/2006/relationships/hyperlink" Target="file:///H:\MAPI\AppData\Roaming\Microsoft\Excel\EVIDENCIAS%20ESTADISTICA\Plan%20de%20mejoramiento%20mediciones%20plan%20de%20gesti&#243;n.xlsx" TargetMode="External"/><Relationship Id="rId40" Type="http://schemas.openxmlformats.org/officeDocument/2006/relationships/hyperlink" Target="file:///H:\MAPI\AppData\Roaming\Microsoft\Excel\EVIDENCIAS%20GERENCIA\1.4.1.10\Plan%20de%20mejoramiento.xlsx" TargetMode="External"/><Relationship Id="rId45" Type="http://schemas.openxmlformats.org/officeDocument/2006/relationships/hyperlink" Target="file:///H:\MAPI\AppData\Roaming\Microsoft\Excel\EVIDENCIAS%20FARMACIA\PLAN%20DE%20MEJORAMIENTO%201.3.5.1..xlsx" TargetMode="External"/><Relationship Id="rId53" Type="http://schemas.openxmlformats.org/officeDocument/2006/relationships/hyperlink" Target="file:///H:\MAPI\AppData\Roaming\Microsoft\Excel\EVIDENCIAS%20SUBGERENCIA%20DE%20SERVICIOS%20DE%20SALUD\1.4.1.9\Plan%20de%20mejoramiento.xlsx" TargetMode="External"/><Relationship Id="rId58" Type="http://schemas.openxmlformats.org/officeDocument/2006/relationships/hyperlink" Target="file:///H:\MAPI\AppData\Roaming\Microsoft\Excel\AVIDENCIAS%20AUDITORIA%20MEDICA%20DE%20CALIDAD\PLAN%20DE%20MEJORAMIENTO%20HISTORIAS%20CLINICAS.xlsx" TargetMode="External"/><Relationship Id="rId66" Type="http://schemas.openxmlformats.org/officeDocument/2006/relationships/drawing" Target="../drawings/drawing4.xml"/><Relationship Id="rId5" Type="http://schemas.openxmlformats.org/officeDocument/2006/relationships/hyperlink" Target="file:///H:\MAPI\AppData\Roaming\Microsoft\Excel\EVIDENCIAS%20PLANEACION\1.1.3.1\Plan%20de%20mejoramiento%201.1.3.1%20y%201.1.3.2.xlsx" TargetMode="External"/><Relationship Id="rId15" Type="http://schemas.openxmlformats.org/officeDocument/2006/relationships/hyperlink" Target="file:///H:\MAPI\Planeacion\AppData\Roaming\Microsoft\Excel\EVIDENCIAS%20PLANEACION\3.1.3.1,%20%203.1.3.2.%20%203.1.3.3\plan%20de%20mejoramiento%203.1.3.1,%20%203.1.3.2.%20%203.1.3.3.xlsx" TargetMode="External"/><Relationship Id="rId23" Type="http://schemas.openxmlformats.org/officeDocument/2006/relationships/hyperlink" Target="file:///H:\MAPI\Planeacion\AppData\Roaming\Microsoft\Excel\EVIDENCIAS%20PLANEACION\4.2.1.1\plan%20de%20mejoramiento%204.2.1.1..xlsx" TargetMode="External"/><Relationship Id="rId28" Type="http://schemas.openxmlformats.org/officeDocument/2006/relationships/hyperlink" Target="file:///H:\MAPI\AppData\Roaming\Microsoft\Excel\EVIDENCIAS%20TALENTO%20HUMANO\1.2.1.4\ACTA%20AUDITORIA%20TALENTO%20HUMANOOCT.docx" TargetMode="External"/><Relationship Id="rId36" Type="http://schemas.openxmlformats.org/officeDocument/2006/relationships/hyperlink" Target="file:///H:\MAPI\Planeacion\AppData\Roaming\Microsoft\Excel\EVIDENCIAS%20ESTADISTICA\Plan%20de%20mejoramiento%20mediciones%20plan%20de%20gesti&#243;n.xlsx" TargetMode="External"/><Relationship Id="rId49" Type="http://schemas.openxmlformats.org/officeDocument/2006/relationships/hyperlink" Target="file:///H:\MAPI\AppData\Roaming\Microsoft\Excel\EVIDENCIAS%20FARMACIA\PLAN%20DE%20MEJORAMIENTO%201.3.5.5.xlsx" TargetMode="External"/><Relationship Id="rId57" Type="http://schemas.openxmlformats.org/officeDocument/2006/relationships/hyperlink" Target="file:///H:\MAPI\AppData\Roaming\Microsoft\Excel\EVIDENCIA%20CONSULTA%20EXTERNA\Plan%20de%20mejoramiento.xlsx" TargetMode="External"/><Relationship Id="rId61" Type="http://schemas.openxmlformats.org/officeDocument/2006/relationships/hyperlink" Target="file:///H:\MAPI\AppData\Roaming\Microsoft\Excel\EVIDENCIAS%20AUDITORIAS%20MEDICAS\PLAN%20DE%20MEJORAMIENTO%20DEVOLUCION%20DE%20FACTURAS%20(1).xls" TargetMode="External"/><Relationship Id="rId10" Type="http://schemas.openxmlformats.org/officeDocument/2006/relationships/hyperlink" Target="file:///H:\MAPI\AppData\Roaming\Microsoft\Excel\EVIDENCIAS%20SUBGERENCIA%20DE%20SERVICIOS%20DE%20SALUD\1,6,1,13\plan%20de%20mejoramiento%201.6.1.13.xlsx" TargetMode="External"/><Relationship Id="rId19" Type="http://schemas.openxmlformats.org/officeDocument/2006/relationships/hyperlink" Target="file:///H:\MAPI\Planeacion\AppData\Roaming\Microsoft\Excel\EVIDENCIAS%20FARMACIA\PLAN%20DE%20MEJORAMIENTO%201.3.5.3.xlsx" TargetMode="External"/><Relationship Id="rId31" Type="http://schemas.openxmlformats.org/officeDocument/2006/relationships/hyperlink" Target="file:///H:\MAPI\AppData\Roaming\Microsoft\Excel\EVIDENCIAS%20TALENTO%20HUMANO\1.4.1.6\plan%20de%20mejoramiento%201.4.1.6.xlsx" TargetMode="External"/><Relationship Id="rId44" Type="http://schemas.openxmlformats.org/officeDocument/2006/relationships/hyperlink" Target="file:///H:\MAPI\AppData\Roaming\Microsoft\Excel\EVIDENCIAS%20FARMACIA\PLAN%20DE%20MEJORAMIENTO%201.1.2.13.xlsx" TargetMode="External"/><Relationship Id="rId52" Type="http://schemas.openxmlformats.org/officeDocument/2006/relationships/hyperlink" Target="file:///H:\MAPI\AppData\Roaming\Microsoft\Excel\EVIDENCIAS%20SUBGERENCIA%20ADMINISTRATIVA%20Y%20FINANCERA\1.2.1.5\ACTA%20AUDITORIA%20GERENC%20AMB_FISICOOCT.docx" TargetMode="External"/><Relationship Id="rId60" Type="http://schemas.openxmlformats.org/officeDocument/2006/relationships/hyperlink" Target="file:///H:\MAPI\AppData\Roaming\Microsoft\Excel\EVIDENCIAS%20PLANEACION\1.6.1.1\Plan%20de%20mejoramienot%201.6.1.1..xlsx" TargetMode="External"/><Relationship Id="rId65" Type="http://schemas.openxmlformats.org/officeDocument/2006/relationships/printerSettings" Target="../printerSettings/printerSettings3.bin"/><Relationship Id="rId4" Type="http://schemas.openxmlformats.org/officeDocument/2006/relationships/hyperlink" Target="file:///H:\MAPI\AppData\Roaming\Microsoft\Excel\EVIDENCIAS%20PLANEACION\1.1.1.3\PLAN%20DE%20MEJORAMIENTO.xlsx" TargetMode="External"/><Relationship Id="rId9" Type="http://schemas.openxmlformats.org/officeDocument/2006/relationships/hyperlink" Target="file:///H:\MAPI\AppData\Roaming\Microsoft\Excel\EVIDENCIAS%20SUBGERENCIA%20DE%20SERVICIOS%20DE%20SALUD\1.1.2.15\Plan%20de%20mejoramiento%20indicador%201.1.2.15.xlsx" TargetMode="External"/><Relationship Id="rId14" Type="http://schemas.openxmlformats.org/officeDocument/2006/relationships/hyperlink" Target="file:///H:\MAPI\AppData\Roaming\Microsoft\Excel\EVIDENCIAS%20TALENTO%20HUMANO\1.4.1.5\PLAN%20DE%20MEJORAMIENTO%201.4.1.5.xlsx" TargetMode="External"/><Relationship Id="rId22" Type="http://schemas.openxmlformats.org/officeDocument/2006/relationships/hyperlink" Target="file:///H:\MAPI\Planeacion\AppData\Roaming\Microsoft\Excel\EVIDENCIAS%20PLANEACION\3.1.3.1,%20%203.1.3.2.%20%203.1.3.3\plan%20de%20mejoramiento%203.1.3.1,%20%203.1.3.2.%20%203.1.3.3.xlsx" TargetMode="External"/><Relationship Id="rId27" Type="http://schemas.openxmlformats.org/officeDocument/2006/relationships/hyperlink" Target="file:///H:\MAPI\AppData\Roaming\Microsoft\Excel\EVIDENCIAS%20GERENCIA\1.2.1.3\Seguimiento.xlsx" TargetMode="External"/><Relationship Id="rId30" Type="http://schemas.openxmlformats.org/officeDocument/2006/relationships/hyperlink" Target="file:///H:\MAPI\AppData\Roaming\Microsoft\Excel\EVIDENCIAS%20CALIDAD\1.1.1.7.rar" TargetMode="External"/><Relationship Id="rId35" Type="http://schemas.openxmlformats.org/officeDocument/2006/relationships/hyperlink" Target="file:///H:\MAPI\AppData\Roaming\Microsoft\Excel\EVIDENCIAS%20ESTADISTICA\Plan%20de%20mejoramiento%20mediciones%20plan%20de%20gesti&#243;n.xlsx" TargetMode="External"/><Relationship Id="rId43" Type="http://schemas.openxmlformats.org/officeDocument/2006/relationships/hyperlink" Target="file:///H:\MAPI\AppData\Roaming\Microsoft\Excel\EVIDENCIAS%20CALIDAD\1.1.1.7.rar" TargetMode="External"/><Relationship Id="rId48" Type="http://schemas.openxmlformats.org/officeDocument/2006/relationships/hyperlink" Target="file:///H:\MAPI\AppData\Roaming\Microsoft\Excel\EVIDENCIAS%20FARMACIA\PLAN%20DE%20MEJORAMIENTO%201.3.5.4.xlsx" TargetMode="External"/><Relationship Id="rId56" Type="http://schemas.openxmlformats.org/officeDocument/2006/relationships/hyperlink" Target="file:///H:\MAPI\AppData\Roaming\Microsoft\Excel\EVIDENCIA%20CONSULTA%20EXTERNA\Plan%20de%20mejoramiento.xlsx" TargetMode="External"/><Relationship Id="rId64" Type="http://schemas.openxmlformats.org/officeDocument/2006/relationships/hyperlink" Target="file:///H:\MAPI\Planeacion\AppData\Roaming\Microsoft\Excel\EVIDENCIAS%20PLANEACION\2.1.3.1\PLAN%20DE%20MEJORAMIENTO%202.1.3.1.xlsx" TargetMode="External"/><Relationship Id="rId8" Type="http://schemas.openxmlformats.org/officeDocument/2006/relationships/hyperlink" Target="file:///H:\MAPI\AppData\Roaming\Microsoft\Excel\EVIDENCIAS%20SUBGERENCIA%20DE%20SERVICIOS%20DE%20SALUD\1.1.2.14\Plan%20de%20mejoramiento%201.1.2.14.xlsx" TargetMode="External"/><Relationship Id="rId51" Type="http://schemas.openxmlformats.org/officeDocument/2006/relationships/hyperlink" Target="file:///H:\MAPI\AppData\Roaming\Microsoft\Excel\EVIDENCIAS%20SUBGERENCIA%20ADMINISTRATIVA%20Y%20FINANCERA\1.4.1.8\Plan%20de%20mejoramiento.xlsx" TargetMode="External"/><Relationship Id="rId3" Type="http://schemas.openxmlformats.org/officeDocument/2006/relationships/hyperlink" Target="file:///H:\MAPI\AppData\Roaming\Microsoft\Excel\EVIDENCIAS%20PLANEACION\1.1.2.2%20MIPG\Plan%20de%20mejoramiento%201.1.1.1.xlsx" TargetMode="External"/><Relationship Id="rId12" Type="http://schemas.openxmlformats.org/officeDocument/2006/relationships/hyperlink" Target="file:///H:\MAPI\AppData\Roaming\Microsoft\Excel\EVIDENCIAS%20SUBGERENCIA%20DE%20SERVICIOS%20DE%20SALUD\1.6.1.14\plan%20de%20mejoramiento%201.6.1.14.xlsx" TargetMode="External"/><Relationship Id="rId17" Type="http://schemas.openxmlformats.org/officeDocument/2006/relationships/hyperlink" Target="file:///H:\MAPI\Planeacion\AppData\Roaming\Microsoft\Excel\EVIDENCIAS%20FARMACIA\PLAN%20DE%20MEJORAMIENTO%201.3.5.1..xlsx" TargetMode="External"/><Relationship Id="rId25" Type="http://schemas.openxmlformats.org/officeDocument/2006/relationships/hyperlink" Target="file:///H:\MAPI\Planeacion\AppData\Roaming\Microsoft\Excel\EVIDENCIAS%20PLANEACION\3.1.3.1,%20%203.1.3.2.%20%203.1.3.3\plan%20de%20mejoramiento%203.1.3.1,%20%203.1.3.2.%20%203.1.3.3.xlsx" TargetMode="External"/><Relationship Id="rId33" Type="http://schemas.openxmlformats.org/officeDocument/2006/relationships/hyperlink" Target="file:///H:\MAPI\AppData\Roaming\Microsoft\Excel\EVIDENCIAS%20ESTADISTICA\Plan%20de%20mejoramiento%20mediciones%20plan%20de%20gesti&#243;n.xlsx" TargetMode="External"/><Relationship Id="rId38" Type="http://schemas.openxmlformats.org/officeDocument/2006/relationships/hyperlink" Target="file:///H:\MAPI\Planeacion\AppData\Roaming\Microsoft\Excel\EVIDENCIAS%20ESTADISTICA\Plan%20de%20mejoramiento%20mediciones%20plan%20de%20gesti&#243;n.xlsx" TargetMode="External"/><Relationship Id="rId46" Type="http://schemas.openxmlformats.org/officeDocument/2006/relationships/hyperlink" Target="file:///H:\MAPI\AppData\Roaming\Microsoft\Excel\EVIDENCIAS%20FARMACIA\PLAN%20DE%20MEJORAMIENTO%201.3.5.2.xlsx" TargetMode="External"/><Relationship Id="rId59" Type="http://schemas.openxmlformats.org/officeDocument/2006/relationships/hyperlink" Target="file:///H:\MAPI\AppData\Roaming\Microsoft\Excel\AVIDENCIAS%20AUDITORIA%20MEDICA%20DE%20CALIDAD\PLAN%20DE%20MEJORAMIENTO%20HISTORIAS%20CLINICAS.xlsx" TargetMode="External"/><Relationship Id="rId67" Type="http://schemas.openxmlformats.org/officeDocument/2006/relationships/vmlDrawing" Target="../drawings/vmlDrawing3.vml"/><Relationship Id="rId20" Type="http://schemas.openxmlformats.org/officeDocument/2006/relationships/hyperlink" Target="file:///H:\MAPI\Planeacion\AppData\Roaming\Microsoft\Excel\EVIDENCIAS%20FARMACIA\PLAN%20DE%20MEJORAMIENTO%201.3.5.4.xlsx" TargetMode="External"/><Relationship Id="rId41" Type="http://schemas.openxmlformats.org/officeDocument/2006/relationships/hyperlink" Target="file:///H:\MAPI\AppData\Roaming\Microsoft\Excel\EVIDENCIAS%20CALIDAD\PLAN%20DE%20MEJORAM%20PROCESO%20GESTION%20DOCUM.xlsx" TargetMode="External"/><Relationship Id="rId54" Type="http://schemas.openxmlformats.org/officeDocument/2006/relationships/hyperlink" Target="file:///H:\MAPI\Planeacion\AppData\Roaming\Microsoft\Excel\EVIDENCIAS%20LABORATORIO\ANALISIS%20DE%20MEDICIONES\DOCUMENTO%20DE%20ANALISIS.doc" TargetMode="External"/><Relationship Id="rId62" Type="http://schemas.openxmlformats.org/officeDocument/2006/relationships/hyperlink" Target="file:///H:\MAPI\Planeacion\AppData\Roaming\Microsoft\Excel\EVIDENCIAS%20CARTERA\2.1.1.2%20-%202.1.1.3\PLAN%20DE%20MEJORAMIENTO%202.1.1.2.xlsx" TargetMode="Externa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117" Type="http://schemas.openxmlformats.org/officeDocument/2006/relationships/hyperlink" Target="file:///H:\MAPI\AppData\Roaming\Microsoft\Excel\EVIDENCIAS%20MANTENIMIENTO%20EQUIPOS\1.1.2.7" TargetMode="External"/><Relationship Id="rId21" Type="http://schemas.openxmlformats.org/officeDocument/2006/relationships/hyperlink" Target="file:///H:\MAPI\Planeacion\AppData\Roaming\Microsoft\Excel\MEDICIONES%20DEFINITIVAS\EVIDENCIAS%20GERENCIA\1.2.1.3%20plan%20mejoran%20Gerencia.pdf" TargetMode="External"/><Relationship Id="rId42" Type="http://schemas.openxmlformats.org/officeDocument/2006/relationships/hyperlink" Target="file:///H:\MAPI\Planeacion\AppData\Roaming\Microsoft\Excel\MEDICIONES%20DEFINITIVAS\EVIDENCIAS%20SEGURIDAD%20DEL%20PACIENTE\REPORTE%20DE%20EVENTOS%20ADVERSOS.pdf" TargetMode="External"/><Relationship Id="rId47" Type="http://schemas.openxmlformats.org/officeDocument/2006/relationships/hyperlink" Target="file:///H:\MAPI\Planeacion\AppData\Roaming\Microsoft\Excel\EVIDENCIA%20CONSULTA%20EXTERNA\OPORT.%20PEDIATRIA%20GINECO%20Y%20MI\OPORTUNIDAD%20MI.xlsx" TargetMode="External"/><Relationship Id="rId63" Type="http://schemas.openxmlformats.org/officeDocument/2006/relationships/hyperlink" Target="file:///H:\MAPI\Planeacion\AppData\Roaming\Microsoft\Excel\TABLERO%20DOCUMENTAL%20REAL.xlsx" TargetMode="External"/><Relationship Id="rId68" Type="http://schemas.openxmlformats.org/officeDocument/2006/relationships/hyperlink" Target="file:///H:\MAPI\Planeacion\AppData\Roaming\Microsoft\Excel\TABLERO%20DOCUMENTAL%20REAL.xlsx" TargetMode="External"/><Relationship Id="rId84" Type="http://schemas.openxmlformats.org/officeDocument/2006/relationships/hyperlink" Target="file:///H:\MAPI\Planeacion\AppData\Roaming\Microsoft\Excel\EVIDENCIAS%20TALENTO%20HUMANO\1.4.1.4" TargetMode="External"/><Relationship Id="rId89" Type="http://schemas.openxmlformats.org/officeDocument/2006/relationships/hyperlink" Target="file:///H:\MAPI\Planeacion\AppData\Roaming\Microsoft\Excel\EVIDENCIAS%20PLANEACION\1.1.2.2%20MIPG\CRONOGRAMA%20MIPG.xlsx" TargetMode="External"/><Relationship Id="rId112" Type="http://schemas.openxmlformats.org/officeDocument/2006/relationships/hyperlink" Target="file:///H:\AppData\Roaming\Microsoft\Excel\EVIDENCIA%20CONSULTA%20EXTERNA\1.6.1.19\REPORTE%20SIHO.pdf" TargetMode="External"/><Relationship Id="rId133" Type="http://schemas.openxmlformats.org/officeDocument/2006/relationships/hyperlink" Target="file:///H:\MAPI\AppData\Roaming\Microsoft\Excel\EVIDENCIAS%20MANTENIMIENTO%20EQUIPOS\1.1.2.10" TargetMode="External"/><Relationship Id="rId138" Type="http://schemas.openxmlformats.org/officeDocument/2006/relationships/hyperlink" Target="file:///H:\AppData\Roaming\Microsoft\Excel\EVIDENCIAS%20MANTENIMIENTO%20EQUIPOS\1.1.2.11" TargetMode="External"/><Relationship Id="rId154" Type="http://schemas.openxmlformats.org/officeDocument/2006/relationships/hyperlink" Target="file:///H:\AppData\Roaming\Microsoft\Excel\EVIDENCIAS%20TALENTO%20HUMANO\1.4.1.1\DICIEMBRE" TargetMode="External"/><Relationship Id="rId159" Type="http://schemas.openxmlformats.org/officeDocument/2006/relationships/hyperlink" Target="file:///H:\AppData\Roaming\Microsoft\Excel\EVIDENCIAS%20CALIDAD\1.1.1.10" TargetMode="External"/><Relationship Id="rId175" Type="http://schemas.openxmlformats.org/officeDocument/2006/relationships/hyperlink" Target="file:///H:\AppData\Roaming\Microsoft\Excel\EVIDENCIAS%20FARMACIA\1.1.2.13" TargetMode="External"/><Relationship Id="rId170" Type="http://schemas.openxmlformats.org/officeDocument/2006/relationships/hyperlink" Target="file:///H:\AppData\Roaming\Microsoft\Excel\EVIDENCIAS%20TALENTO%20HUMANO\1.4.1.3" TargetMode="External"/><Relationship Id="rId191" Type="http://schemas.openxmlformats.org/officeDocument/2006/relationships/hyperlink" Target="file:///H:\AppData\Roaming\Microsoft\Excel\EVIDENCIAS%20SUBGERENCIA%20DE%20SERVICIOS%20DE%20SALUD\1.6.1.14\IA%20APENDICECTOMIA%20DIC%202018%20(1).pdf" TargetMode="External"/><Relationship Id="rId196" Type="http://schemas.openxmlformats.org/officeDocument/2006/relationships/printerSettings" Target="../printerSettings/printerSettings6.bin"/><Relationship Id="rId16" Type="http://schemas.openxmlformats.org/officeDocument/2006/relationships/hyperlink" Target="file:///H:\MAPI\Planeacion\AppData\Roaming\Microsoft\Excel\EVIDENCIAS%20TALENTO%20HUMANO\1.4.1.2" TargetMode="External"/><Relationship Id="rId107" Type="http://schemas.openxmlformats.org/officeDocument/2006/relationships/hyperlink" Target="file:///H:\AppData\Roaming\Microsoft\Excel\EVIDENCIAS%20MANTENIMIENTO%20EQUIPOS\1.1.2.6\Constancia%20de%20habilitaci&#243;n%20en%20el%20registro%20especial%20de%20prestadores%20de%20servicios%20de%20salud%20REPS.pdf" TargetMode="External"/><Relationship Id="rId11" Type="http://schemas.openxmlformats.org/officeDocument/2006/relationships/hyperlink" Target="file:///H:\MAPI\Planeacion\AppData\Roaming\Microsoft\Excel\EVIDENCIAS%20SEGURIDAD%20DEL%20PACIENTE\PLAN%20DE%20MEJORA%20ESE%20HSJG%20-%20%20NUEVA%20EPS%202018%20PAS%20(2).xlsx" TargetMode="External"/><Relationship Id="rId32" Type="http://schemas.openxmlformats.org/officeDocument/2006/relationships/hyperlink" Target="file:///H:\MAPI\Planeacion\AppData\Roaming\Microsoft\Excel\EVIDENCIAS%20TRABAJO%20SOCIAL" TargetMode="External"/><Relationship Id="rId37" Type="http://schemas.openxmlformats.org/officeDocument/2006/relationships/hyperlink" Target="file:///H:\AppData\Roaming\Microsoft\Excel\EVIDENCIAS%20SUBGERENCIA%20ADMINISTRATIVA%20Y%20FINANCERA\1,6,1,4%20.pdf" TargetMode="External"/><Relationship Id="rId53" Type="http://schemas.openxmlformats.org/officeDocument/2006/relationships/hyperlink" Target="file:///H:\Planeacion\AppData\Roaming\Microsoft\Excel\TABLERO%20DOCUMENTAL%20REAL.xlsx" TargetMode="External"/><Relationship Id="rId58" Type="http://schemas.openxmlformats.org/officeDocument/2006/relationships/hyperlink" Target="file:///H:\MAPI\Planeacion\AppData\Roaming\Microsoft\Excel\TABLERO%20DOCUMENTAL%20REAL.xlsx" TargetMode="External"/><Relationship Id="rId74" Type="http://schemas.openxmlformats.org/officeDocument/2006/relationships/hyperlink" Target="file:///H:\MAPI\Planeacion\AppData\Roaming\Microsoft\Excel\EVIDENCIAS%20SEGURIDAD%20DEL%20PACIENTE\MATRIZ%20DOCUMENTAL%20SEGURIDAD%20DELPACIENTE.xlsx" TargetMode="External"/><Relationship Id="rId79" Type="http://schemas.openxmlformats.org/officeDocument/2006/relationships/hyperlink" Target="file:///H:\MAPI\Planeacion\AppData\Roaming\Microsoft\Excel\EVIDENCIAS%20SEGURIDAD%20DEL%20PACIENTE\PLAN%20DE%20MEJORA%20ESE%20HSJG%20-%20%20NUEVA%20EPS%202018%20PAS%20(2).xlsx" TargetMode="External"/><Relationship Id="rId102" Type="http://schemas.openxmlformats.org/officeDocument/2006/relationships/hyperlink" Target="file:///H:\AppData\Roaming\Microsoft\Excel\EVIDENCIAS%20PLANEACION\1.1.1.1" TargetMode="External"/><Relationship Id="rId123" Type="http://schemas.openxmlformats.org/officeDocument/2006/relationships/hyperlink" Target="file:///H:\MAPI\AppData\Roaming\Microsoft\Excel\EVIDENCIAS%20MANTENIMIENTO%20EQUIPOS\1.1.2.9" TargetMode="External"/><Relationship Id="rId128" Type="http://schemas.openxmlformats.org/officeDocument/2006/relationships/hyperlink" Target="file:///H:\MAPI\AppData\Roaming\Microsoft\Excel\EVIDENCIAS%20MANTENIMIENTO%20EQUIPOS\1.1.2.9" TargetMode="External"/><Relationship Id="rId144" Type="http://schemas.openxmlformats.org/officeDocument/2006/relationships/hyperlink" Target="file:///H:\AppData\Roaming\Microsoft\Excel\EVIDENCIAS%20SEGURIDAD%20DEL%20PACIENTE\soportes%20POA%202018%20-%20Seguridad%20del%20Paciente\reporte%20de%20Eventos%20Adversos%20Noviembre%202018%20(Neumonia%20Bronco-aspirativa%20pte%20Ped.).pdf" TargetMode="External"/><Relationship Id="rId149" Type="http://schemas.openxmlformats.org/officeDocument/2006/relationships/hyperlink" Target="file:///H:\AppData\Roaming\Microsoft\Excel\AVIDENCIAS%20AUDITORIA%20MEDICA%20DE%20CALIDAD\1,6,1,12\comite%20Historias%20cl&#237;nicas%20IV.pdf" TargetMode="External"/><Relationship Id="rId5" Type="http://schemas.openxmlformats.org/officeDocument/2006/relationships/hyperlink" Target="file:///H:\MAPI\Planeacion\AppData\Roaming\Microsoft\Excel\EVIDENCIAS%20LABORATORIO\CRONOGRAMA%20CLUB%20REVISTAS.pdf" TargetMode="External"/><Relationship Id="rId90" Type="http://schemas.openxmlformats.org/officeDocument/2006/relationships/hyperlink" Target="file:///H:\MAPI\Planeacion\AppData\Roaming\Microsoft\Excel\EVIDENCIAS%20PLANEACION\1,6,1,8\INFORME%20DE%20GESTION%2003%20TRIMESTRE%202018%20HSJG%20.pdf" TargetMode="External"/><Relationship Id="rId95" Type="http://schemas.openxmlformats.org/officeDocument/2006/relationships/hyperlink" Target="file:///H:\MAPI\Planeacion\AppData\Roaming\Microsoft\Excel\EVIDENCIAS%20CARTERA\1,6,1,9\Informe%20Equilibrio%20Presupuestal%20(Septiembre%20-%202018).pdf" TargetMode="External"/><Relationship Id="rId160" Type="http://schemas.openxmlformats.org/officeDocument/2006/relationships/hyperlink" Target="file:///H:\AppData\Roaming\Microsoft\Excel\EVIDENCIAS%20GERENCIA\1.4.1.10" TargetMode="External"/><Relationship Id="rId165" Type="http://schemas.openxmlformats.org/officeDocument/2006/relationships/hyperlink" Target="file:///H:\AppData\Roaming\Microsoft\Excel\Obj%20Gral%201.2.%20MATRIZ%20CONTROL%20ACREDITACI&#211;N.xlsx" TargetMode="External"/><Relationship Id="rId181" Type="http://schemas.openxmlformats.org/officeDocument/2006/relationships/hyperlink" Target="file:///H:\AppData\Roaming\Microsoft\Excel\Obj%20Gral%201.2.%20MATRIZ%20CONTROL%20ACREDITACI&#211;N.xlsx" TargetMode="External"/><Relationship Id="rId186" Type="http://schemas.openxmlformats.org/officeDocument/2006/relationships/hyperlink" Target="file:///H:\AppData\Roaming\Microsoft\Excel\EVIDENCIAS%20SUBGERENCIA%20DE%20SERVICIOS%20DE%20SALUD\1,6,1,13\comite%20Historias%20cl&#237;nicas%20IV.pdf" TargetMode="External"/><Relationship Id="rId22" Type="http://schemas.openxmlformats.org/officeDocument/2006/relationships/hyperlink" Target="file:///H:\MAPI\Planeacion\AppData\Roaming\Microsoft\Excel\EVIDENCIAS%20MANTENIMIENTO%20EQUIPOS\6.%20ESTANDAR%20TECNOLOGIA" TargetMode="External"/><Relationship Id="rId27" Type="http://schemas.openxmlformats.org/officeDocument/2006/relationships/hyperlink" Target="file:///H:\MAPI\AppData\Roaming\Microsoft\Excel\MATRIZ%20DE%20CONTROL%20CLINICO%20REAL%20-%20copia.xlsx" TargetMode="External"/><Relationship Id="rId43" Type="http://schemas.openxmlformats.org/officeDocument/2006/relationships/hyperlink" Target="file:///H:\MAPI\Planeacion\AppData\Roaming\Microsoft\Excel\EVIDENCIAS%20SEGURIDAD%20DEL%20PACIENTE\REPORTE%20DE%20EVENTOS%20ADVERSOS.pdf" TargetMode="External"/><Relationship Id="rId48" Type="http://schemas.openxmlformats.org/officeDocument/2006/relationships/hyperlink" Target="file:///H:\MAPI\Planeacion\AppData\Roaming\Microsoft\Excel\EVIDENCIA%20CONSULTA%20EXTERNA\OPORT.%20PEDIATRIA%20GINECO%20Y%20MI\OPORTUNIDAD%20GINECO.xlsx" TargetMode="External"/><Relationship Id="rId64" Type="http://schemas.openxmlformats.org/officeDocument/2006/relationships/hyperlink" Target="file:///H:\Planeacion\AppData\Roaming\Microsoft\Excel\TABLERO%20DOCUMENTAL%20REAL.xlsx" TargetMode="External"/><Relationship Id="rId69" Type="http://schemas.openxmlformats.org/officeDocument/2006/relationships/hyperlink" Target="file:///H:\MAPI\Planeacion\AppData\Roaming\Microsoft\Excel\EVIDENCIAS%20TALENTO%20HUMANO\1.1.2.1" TargetMode="External"/><Relationship Id="rId113" Type="http://schemas.openxmlformats.org/officeDocument/2006/relationships/hyperlink" Target="file:///H:\AppData\Roaming\Microsoft\Excel\EVIDENCIA%20CONSULTA%20EXTERNA\1.6.1.20\NuevoDocumento%202019-01-18%2015.24.17_1.pdf" TargetMode="External"/><Relationship Id="rId118" Type="http://schemas.openxmlformats.org/officeDocument/2006/relationships/hyperlink" Target="file:///H:\MAPI\AppData\Roaming\Microsoft\Excel\EVIDENCIAS%20MANTENIMIENTO%20EQUIPOS\1.1.2.7" TargetMode="External"/><Relationship Id="rId134" Type="http://schemas.openxmlformats.org/officeDocument/2006/relationships/hyperlink" Target="file:///H:\MAPI\AppData\Roaming\Microsoft\Excel\EVIDENCIAS%20MANTENIMIENTO%20EQUIPOS\1.1.2.10" TargetMode="External"/><Relationship Id="rId139" Type="http://schemas.openxmlformats.org/officeDocument/2006/relationships/hyperlink" Target="file:///H:\MAPI\AppData\Roaming\Microsoft\Excel\EVIDENCIAS%20CALIDAD\1.1.1.4\CONTROL%20DOCUMENTAL%20CALIDAD.xlsx" TargetMode="External"/><Relationship Id="rId80" Type="http://schemas.openxmlformats.org/officeDocument/2006/relationships/hyperlink" Target="file:///H:\MAPI\Planeacion\AppData\Roaming\Microsoft\Excel\EVIDENCIAS%20SUBGERENCIA%20ADMINISTRATIVA%20Y%20FINANCERA\1,1,3,3%20infor%20contables%20con%20revelaciones%20ok" TargetMode="External"/><Relationship Id="rId85" Type="http://schemas.openxmlformats.org/officeDocument/2006/relationships/hyperlink" Target="file:///H:\MAPI\Planeacion\AppData\Roaming\Microsoft\Excel\EVIDENCIAS%20TALENTO%20HUMANO\1.4.1.4" TargetMode="External"/><Relationship Id="rId150" Type="http://schemas.openxmlformats.org/officeDocument/2006/relationships/hyperlink" Target="file:///H:\AppData\Roaming\Microsoft\Excel\AVIDENCIAS%20AUDITORIA%20MEDICA%20DE%20CALIDAD\1,6,1,16\comite%20Historias%20cl&#237;nicas%20IV%20(1).pdf" TargetMode="External"/><Relationship Id="rId155" Type="http://schemas.openxmlformats.org/officeDocument/2006/relationships/hyperlink" Target="file:///H:\AppData\Roaming\Microsoft\Excel\EVIDENCIAS%20TALENTO%20HUMANO\1.4.1.2" TargetMode="External"/><Relationship Id="rId171" Type="http://schemas.openxmlformats.org/officeDocument/2006/relationships/hyperlink" Target="file:///H:\AppData\Roaming\Microsoft\Excel\EVIDENCIAS%20TALENTO%20HUMANO\1.4.1.4" TargetMode="External"/><Relationship Id="rId176" Type="http://schemas.openxmlformats.org/officeDocument/2006/relationships/hyperlink" Target="file:///H:\AppData\Roaming\Microsoft\Excel\EVIDENCIAS%20CALIDAD\1.1.1.4\CONTROL%20DOCUMENTAL%20CALIDAD.xlsx" TargetMode="External"/><Relationship Id="rId192" Type="http://schemas.openxmlformats.org/officeDocument/2006/relationships/hyperlink" Target="file:///H:\AppData\Roaming\Microsoft\Excel\EVIDENCIAS%20SUBGERENCIA%20DE%20SERVICIOS%20DE%20SALUD\1.1.2.4\ACTA%20DE%20COMITE.pdf" TargetMode="External"/><Relationship Id="rId197" Type="http://schemas.openxmlformats.org/officeDocument/2006/relationships/drawing" Target="../drawings/drawing7.xml"/><Relationship Id="rId12" Type="http://schemas.openxmlformats.org/officeDocument/2006/relationships/hyperlink" Target="file:///H:\MAPI\Planeacion\AppData\Roaming\Microsoft\Excel\EVIDENCIAS%20PLANEACION\1.1.3.1\1,1,3,1%20CERTIF%20HABILITACION048%20(2).pdf" TargetMode="External"/><Relationship Id="rId17" Type="http://schemas.openxmlformats.org/officeDocument/2006/relationships/hyperlink" Target="file:///H:\MAPI\Planeacion\AppData\Roaming\Microsoft\Excel\EVIDENCIAS%20TALENTO%20HUMANO\1.4.1.3\INCENTIVOS" TargetMode="External"/><Relationship Id="rId33" Type="http://schemas.openxmlformats.org/officeDocument/2006/relationships/hyperlink" Target="file:///H:\MAPI\Planeacion\AppData\Roaming\Microsoft\Excel\EVIDENCIAS%20SEGURIDAD%20DEL%20PACIENTE\LISTADOS%20DE%20ASISTENCIA.pdf" TargetMode="External"/><Relationship Id="rId38" Type="http://schemas.openxmlformats.org/officeDocument/2006/relationships/hyperlink" Target="file:///H:\MAPI\Planeacion\AppData\Roaming\Microsoft\Excel\EVIDENCIAS%20PAMEC\1.6.1.2%20efectividad%20en%20la%20auditoria.pdf" TargetMode="External"/><Relationship Id="rId59" Type="http://schemas.openxmlformats.org/officeDocument/2006/relationships/hyperlink" Target="file:///H:\MAPI\Planeacion\AppData\Roaming\Microsoft\Excel\TABLERO%20DOCUMENTAL%20REAL.xlsx" TargetMode="External"/><Relationship Id="rId103" Type="http://schemas.openxmlformats.org/officeDocument/2006/relationships/hyperlink" Target="file:///H:\AppData\Roaming\Microsoft\Excel\EVIDENCIAS%20LABORATORIO\1.3.3.3\CRONOGRAMA.pdf" TargetMode="External"/><Relationship Id="rId108" Type="http://schemas.openxmlformats.org/officeDocument/2006/relationships/hyperlink" Target="file:///H:\MAPI\AppData\Roaming\Microsoft\Excel\EVIDENCIAS%20MANTENIMIENTO%20EQUIPOS\1.1.2.7" TargetMode="External"/><Relationship Id="rId124" Type="http://schemas.openxmlformats.org/officeDocument/2006/relationships/hyperlink" Target="file:///H:\MAPI\AppData\Roaming\Microsoft\Excel\EVIDENCIAS%20MANTENIMIENTO%20EQUIPOS\1.1.2.9" TargetMode="External"/><Relationship Id="rId129" Type="http://schemas.openxmlformats.org/officeDocument/2006/relationships/hyperlink" Target="file:///H:\MAPI\AppData\Roaming\Microsoft\Excel\EVIDENCIAS%20MANTENIMIENTO%20EQUIPOS\1.1.2.9" TargetMode="External"/><Relationship Id="rId54" Type="http://schemas.openxmlformats.org/officeDocument/2006/relationships/hyperlink" Target="file:///H:\AppData\Roaming\Microsoft\Excel\EVIDENCIAS%20CALIDAD\1.1.1.4\CONTROL%20DOCUMENTAL%20CALIDAD.xlsx" TargetMode="External"/><Relationship Id="rId70" Type="http://schemas.openxmlformats.org/officeDocument/2006/relationships/hyperlink" Target="file:///H:\MAPI\Planeacion\AppData\Roaming\Microsoft\Excel\EVIDENCIAS%20CONTABILIDAD\BALANCE%20Y%20PASIVOS%202193%20A%20JUNIO%202018" TargetMode="External"/><Relationship Id="rId75" Type="http://schemas.openxmlformats.org/officeDocument/2006/relationships/hyperlink" Target="file:///H:\MAPI\Planeacion\AppData\Roaming\Microsoft\Excel\EVIDENCIAS%20SEGURIDAD%20DEL%20PACIENTE\MATRIZ%20DOCUMENTAL%20SEGURIDAD%20DELPACIENTE.xlsx" TargetMode="External"/><Relationship Id="rId91" Type="http://schemas.openxmlformats.org/officeDocument/2006/relationships/hyperlink" Target="file:///H:\MAPI\Planeacion\AppData\Roaming\Microsoft\Excel\EVIDENCIAS%20TALENTO%20HUMANO\1.4.1.1" TargetMode="External"/><Relationship Id="rId96" Type="http://schemas.openxmlformats.org/officeDocument/2006/relationships/hyperlink" Target="file:///H:\MAPI\Planeacion\AppData\Roaming\Microsoft\Excel\EVIDENCIAS%20ESTADISTICA\Constancia%20envio%20Res.%20256%20I%20Sem%202018%20hsjg.pdf" TargetMode="External"/><Relationship Id="rId140" Type="http://schemas.openxmlformats.org/officeDocument/2006/relationships/hyperlink" Target="file:///H:\AppData\Roaming\Microsoft\Excel\EVIDENCIAS%20PLANEACION\1,6,1,8\4to%20informe.pdf" TargetMode="External"/><Relationship Id="rId145" Type="http://schemas.openxmlformats.org/officeDocument/2006/relationships/hyperlink" Target="file:///H:\AppData\Roaming\Microsoft\Excel\EVIDENCIAS%20CALIDAD\1.1.1.4\CONTROL%20DOCUMENTAL%20CALIDAD.xlsx" TargetMode="External"/><Relationship Id="rId161" Type="http://schemas.openxmlformats.org/officeDocument/2006/relationships/hyperlink" Target="file:///H:\AppData\Roaming\Microsoft\Excel\EVIDENCIAS%20CALIDAD\1.1.1.4\CONTROL%20DOCUMENTAL%20CALIDAD.xlsx" TargetMode="External"/><Relationship Id="rId166" Type="http://schemas.openxmlformats.org/officeDocument/2006/relationships/hyperlink" Target="file:///H:\AppData\Roaming\Microsoft\Excel\Obj%20Gral%201.2.%20MATRIZ%20CONTROL%20ACREDITACI&#211;N.xlsx" TargetMode="External"/><Relationship Id="rId182" Type="http://schemas.openxmlformats.org/officeDocument/2006/relationships/hyperlink" Target="file:///H:\AppData\Roaming\Microsoft\Excel\EVIDENCIAS%20TALENTO%20HUMANO\1.4.1.5" TargetMode="External"/><Relationship Id="rId187" Type="http://schemas.openxmlformats.org/officeDocument/2006/relationships/hyperlink" Target="file:///H:\AppData\Roaming\Microsoft\Excel\Obj%20Gral%201.2.%20MATRIZ%20CONTROL%20ACREDITACI&#211;N.xlsx" TargetMode="External"/><Relationship Id="rId1" Type="http://schemas.openxmlformats.org/officeDocument/2006/relationships/hyperlink" Target="file:///H:\MAPI\Planeacion\AppData\Roaming\Microsoft\Excel\TABLERO%20DOCUMENTAL%20REAL.xlsx" TargetMode="External"/><Relationship Id="rId6" Type="http://schemas.openxmlformats.org/officeDocument/2006/relationships/hyperlink" Target="file:///H:\MAPI\Planeacion\AppData\Roaming\Microsoft\Excel\EVIDENCIAS%20LABORATORIO\Plan%20de%20Mejora%202-ST.pdf" TargetMode="External"/><Relationship Id="rId23" Type="http://schemas.openxmlformats.org/officeDocument/2006/relationships/hyperlink" Target="file:///H:\MAPI\Planeacion\AppData\Roaming\Microsoft\Excel\MEDICIONES%20DEFINITIVAS\EVIDENCIAS%20ESTADISTICA\7.%20ESTANDAR%20INFORMACION" TargetMode="External"/><Relationship Id="rId28" Type="http://schemas.openxmlformats.org/officeDocument/2006/relationships/hyperlink" Target="file:///H:\MAPI\Planeacion\AppData\Roaming\Microsoft\Excel\MATRIZ%20DE%20CONTROL%20CLINICO%20REAL%20-%20copia.xlsx" TargetMode="External"/><Relationship Id="rId49" Type="http://schemas.openxmlformats.org/officeDocument/2006/relationships/hyperlink" Target="file:///H:\MAPI\Planeacion\AppData\Roaming\Microsoft\Excel\EVIDENCIA%20CONSULTA%20EXTERNA\OPORT.%20PEDIATRIA%20GINECO%20Y%20MI\OPORTUNIDAD%20PEDIATRIA.xlsx" TargetMode="External"/><Relationship Id="rId114" Type="http://schemas.openxmlformats.org/officeDocument/2006/relationships/hyperlink" Target="file:///H:\AppData\Roaming\Microsoft\Excel\EVIDENCIAS%20PLANEACION\1.1.1.2\Plan%20de%20Accion%20MIPG%20-%20DICIEMBRE" TargetMode="External"/><Relationship Id="rId119" Type="http://schemas.openxmlformats.org/officeDocument/2006/relationships/hyperlink" Target="file:///H:\MAPI\AppData\Roaming\Microsoft\Excel\EVIDENCIAS%20MANTENIMIENTO%20EQUIPOS\1.1.2.7" TargetMode="External"/><Relationship Id="rId44" Type="http://schemas.openxmlformats.org/officeDocument/2006/relationships/hyperlink" Target="file:///H:\MAPI\Planeacion\AppData\Roaming\Microsoft\Excel\EVIDENCIAS%20SUBGERENCIA%20DE%20SERVICIOS%20DE%20SALUD\1.6.1.14\1.6.1.14%20.pdf" TargetMode="External"/><Relationship Id="rId60" Type="http://schemas.openxmlformats.org/officeDocument/2006/relationships/hyperlink" Target="file:///H:\MAPI\Planeacion\AppData\Roaming\Microsoft\Excel\TABLERO%20DOCUMENTAL%20REAL.xlsx" TargetMode="External"/><Relationship Id="rId65" Type="http://schemas.openxmlformats.org/officeDocument/2006/relationships/hyperlink" Target="file:///H:\MAPI\Planeacion\AppData\Roaming\Microsoft\Excel\TABLERO%20DOCUMENTAL%20REAL.xlsx" TargetMode="External"/><Relationship Id="rId81" Type="http://schemas.openxmlformats.org/officeDocument/2006/relationships/hyperlink" Target="file:///H:\MAPI\Planeacion\AppData\Roaming\Microsoft\Excel\EVIDENCIAS%20SUBGERENCIA%20ADMINISTRATIVA%20Y%20FINANCERA\1,6,1,1,1" TargetMode="External"/><Relationship Id="rId86" Type="http://schemas.openxmlformats.org/officeDocument/2006/relationships/hyperlink" Target="file:///H:\MAPI\Planeacion\AppData\Roaming\Microsoft\Excel\EVIDENCIAS%20TALENTO%20HUMANO\1.4.1.3\INCENTIVOS" TargetMode="External"/><Relationship Id="rId130" Type="http://schemas.openxmlformats.org/officeDocument/2006/relationships/hyperlink" Target="file:///H:\MAPI\AppData\Roaming\Microsoft\Excel\EVIDENCIAS%20MANTENIMIENTO%20EQUIPOS\1.1.2.9" TargetMode="External"/><Relationship Id="rId135" Type="http://schemas.openxmlformats.org/officeDocument/2006/relationships/hyperlink" Target="file:///H:\MAPI\AppData\Roaming\Microsoft\Excel\EVIDENCIAS%20MANTENIMIENTO%20EQUIPOS\1.1.2.10" TargetMode="External"/><Relationship Id="rId151" Type="http://schemas.openxmlformats.org/officeDocument/2006/relationships/hyperlink" Target="file:///H:\AppData\Roaming\Microsoft\Excel\EVIDENCIAS%20CALIDAD\1.1.1.4\CONTROL%20DOCUMENTAL%20CALIDAD.xlsx" TargetMode="External"/><Relationship Id="rId156" Type="http://schemas.openxmlformats.org/officeDocument/2006/relationships/hyperlink" Target="file:///H:\AppData\Roaming\Microsoft\Excel\EVIDENCIAS%20TALENTO%20HUMANO\1.1.2.1\NECESIDADES%20DE%20CONTRATACION%20OCTUBRE%20A%20DICIEMBRE.xlsx" TargetMode="External"/><Relationship Id="rId177" Type="http://schemas.openxmlformats.org/officeDocument/2006/relationships/hyperlink" Target="file:///H:\AppData\Roaming\Microsoft\Excel\EVIDENCIAS%20SEGURIDAD%20DEL%20PACIENTE\soportes%20POA%202018%20-%20Seguridad%20del%20Paciente\criterio%201,3,2,5" TargetMode="External"/><Relationship Id="rId172" Type="http://schemas.openxmlformats.org/officeDocument/2006/relationships/hyperlink" Target="file:///H:\AppData\Roaming\Microsoft\Excel\Obj%20Gral%201.2.%20MATRIZ%20CONTROL%20ACREDITACI&#211;N.xlsx" TargetMode="External"/><Relationship Id="rId193" Type="http://schemas.openxmlformats.org/officeDocument/2006/relationships/hyperlink" Target="file:///H:\AppData\Roaming\Microsoft\Excel\EVIDENCIAS%20MANTENIMIENTO%20EQUIPOS\1.1.2.12\SEGUIMIENTO%20A%20MANTENIMIENTOS%20CORRECTIVOS%20DEL%20A&#209;O%202018.pdf" TargetMode="External"/><Relationship Id="rId13" Type="http://schemas.openxmlformats.org/officeDocument/2006/relationships/hyperlink" Target="file:///H:\MAPI\Planeacion\AppData\Roaming\Microsoft\Excel\EVIDENCIAS%20PLANEACION\1.6.1.8%20%20INFORME%20DE%20GESTION%2002%20TRIMESTRE%202018%20HSJG.pdf" TargetMode="External"/><Relationship Id="rId18" Type="http://schemas.openxmlformats.org/officeDocument/2006/relationships/hyperlink" Target="file:///H:\MAPI\Planeacion\AppData\Roaming\Microsoft\Excel\EVIDENCIAS%20TALENTO%20HUMANO\1.2.1.4" TargetMode="External"/><Relationship Id="rId39" Type="http://schemas.openxmlformats.org/officeDocument/2006/relationships/hyperlink" Target="file:///H:\MAPI\Planeacion\AppData\Roaming\Microsoft\Excel\EVIDENCIAS%20CALIDAD\1.1.1.7.rar" TargetMode="External"/><Relationship Id="rId109" Type="http://schemas.openxmlformats.org/officeDocument/2006/relationships/hyperlink" Target="file:///H:\MAPI\AppData\Roaming\Microsoft\Excel\EVIDENCIAS%20MANTENIMIENTO%20EQUIPOS\1.1.2.7" TargetMode="External"/><Relationship Id="rId34" Type="http://schemas.openxmlformats.org/officeDocument/2006/relationships/hyperlink" Target="file:///H:\MAPI\Planeacion\AppData\Roaming\Microsoft\Excel\TABLERO%20DOCUMENTAL%20REAL.xlsx" TargetMode="External"/><Relationship Id="rId50" Type="http://schemas.openxmlformats.org/officeDocument/2006/relationships/hyperlink" Target="file:///H:\MAPI\Planeacion\AppData\Roaming\Microsoft\Excel\AVIDENCIAS%20AUDITORIA%20MEDICA%20DE%20CALIDAD\1,6,1,12" TargetMode="External"/><Relationship Id="rId55" Type="http://schemas.openxmlformats.org/officeDocument/2006/relationships/hyperlink" Target="file:///H:\MAPI\Planeacion\AppData\Roaming\Microsoft\Excel\TABLERO%20DOCUMENTAL%20REAL.xlsx" TargetMode="External"/><Relationship Id="rId76" Type="http://schemas.openxmlformats.org/officeDocument/2006/relationships/hyperlink" Target="file:///H:\MAPI\Planeacion\AppData\Roaming\Microsoft\Excel\EVIDENCIAS%20SEGURIDAD%20DEL%20PACIENTE\MATRIZ%20DOCUMENTAL%20SEGURIDAD%20DELPACIENTE.xlsx" TargetMode="External"/><Relationship Id="rId97" Type="http://schemas.openxmlformats.org/officeDocument/2006/relationships/hyperlink" Target="file:///H:\MAPI\Planeacion\AppData\Roaming\Microsoft\Excel\EVIDENCIAS%20GERENCIA\1.2.1.2\Plan%20de%20mejoramiento.xlsx" TargetMode="External"/><Relationship Id="rId104" Type="http://schemas.openxmlformats.org/officeDocument/2006/relationships/hyperlink" Target="file:///H:\AppData\Roaming\Microsoft\Excel\EVIDENCIAS%20LABORATORIO\1.3.4.3\CRONOGRAMA.pdf" TargetMode="External"/><Relationship Id="rId120" Type="http://schemas.openxmlformats.org/officeDocument/2006/relationships/hyperlink" Target="file:///H:\MAPI\AppData\Roaming\Microsoft\Excel\EVIDENCIAS%20MANTENIMIENTO%20EQUIPOS\1.1.2.7" TargetMode="External"/><Relationship Id="rId125" Type="http://schemas.openxmlformats.org/officeDocument/2006/relationships/hyperlink" Target="file:///H:\MAPI\AppData\Roaming\Microsoft\Excel\EVIDENCIAS%20MANTENIMIENTO%20EQUIPOS\1.1.2.9" TargetMode="External"/><Relationship Id="rId141" Type="http://schemas.openxmlformats.org/officeDocument/2006/relationships/hyperlink" Target="file:///H:\AppData\Roaming\Microsoft\Excel\EVIDENCIAS%20TRABAJO%20SOCIAL" TargetMode="External"/><Relationship Id="rId146" Type="http://schemas.openxmlformats.org/officeDocument/2006/relationships/hyperlink" Target="file:///H:\AppData\Roaming\Microsoft\Excel\EVIDENCIAS%20CALIDAD\1.1.1.4\CONTROL%20DOCUMENTAL%20CALIDAD.xlsx" TargetMode="External"/><Relationship Id="rId167" Type="http://schemas.openxmlformats.org/officeDocument/2006/relationships/hyperlink" Target="file:///H:\AppData\Roaming\Microsoft\Excel\EVIDENCIAS%20CALIDAD\1.1.1.4\CONTROL%20DOCUMENTAL%20CALIDAD.xlsx" TargetMode="External"/><Relationship Id="rId188" Type="http://schemas.openxmlformats.org/officeDocument/2006/relationships/hyperlink" Target="file:///H:\AppData\Roaming\Microsoft\Excel\EVIDENCIAS%20SUBGERENCIA%20DE%20SERVICIOS%20DE%20SALUD\1.6.1.17\comite%20Historias%20cl&#237;nicas%20IV.pdf" TargetMode="External"/><Relationship Id="rId7" Type="http://schemas.openxmlformats.org/officeDocument/2006/relationships/hyperlink" Target="file:///H:\MAPI\Planeacion\AppData\Roaming\Microsoft\Excel\EVIDENCIAS%20LABORATORIO\Plan%20de%20Mejora%201-ST.pdf" TargetMode="External"/><Relationship Id="rId71" Type="http://schemas.openxmlformats.org/officeDocument/2006/relationships/hyperlink" Target="file:///H:\MAPI\Planeacion\AppData\Roaming\Microsoft\Excel\EVIDENCIAS%20CONTABILIDAD\BALANCE%20Y%20PASIVOS%202193%20A%20JUNIO%202018" TargetMode="External"/><Relationship Id="rId92" Type="http://schemas.openxmlformats.org/officeDocument/2006/relationships/hyperlink" Target="file:///H:\MAPI\Planeacion\AppData\Roaming\Microsoft\Excel\EVIDENCIAS%20TRABAJO%20SOCIAL\3%20MEDICI&#211;N" TargetMode="External"/><Relationship Id="rId162" Type="http://schemas.openxmlformats.org/officeDocument/2006/relationships/hyperlink" Target="file:///H:\AppData\Roaming\Microsoft\Excel\EVIDENCIAS%20LABORATORIO\1.3.3.4" TargetMode="External"/><Relationship Id="rId183" Type="http://schemas.openxmlformats.org/officeDocument/2006/relationships/hyperlink" Target="file:///H:\AppData\Roaming\Microsoft\Excel\EVIDENCIAS%20SUBGERENCIA%20DE%20SERVICIOS%20DE%20SALUD\1.1.2.14\Constancia%20de%20habilitaci&#243;n%20en%20el%20registro%20especial%20de%20prestadores%20de%20servicios%20de%20salud%20REPS.pdf" TargetMode="External"/><Relationship Id="rId2" Type="http://schemas.openxmlformats.org/officeDocument/2006/relationships/hyperlink" Target="file:///H:\MAPI\Planeacion\AppData\Roaming\Microsoft\Excel\TABLERO%20DOCUMENTAL%20REAL.xlsx" TargetMode="External"/><Relationship Id="rId29" Type="http://schemas.openxmlformats.org/officeDocument/2006/relationships/hyperlink" Target="file:///H:\MAPI\Planeacion\AppData\Roaming\Microsoft\Excel\MATRIZ%20DE%20CONTROL%20CLINICO%20REAL%20-%20copia.xlsx" TargetMode="External"/><Relationship Id="rId24" Type="http://schemas.openxmlformats.org/officeDocument/2006/relationships/hyperlink" Target="file:///H:\MAPI\Planeacion\AppData\Roaming\Microsoft\Excel\MEDICIONES%20DEFINITIVAS\EVIDENCIAS%20SUBGERENCIA%20ADMINISTRATIVA%20Y%20FINANCERA\1.1.1.8" TargetMode="External"/><Relationship Id="rId40" Type="http://schemas.openxmlformats.org/officeDocument/2006/relationships/hyperlink" Target="file:///H:\MAPI\Planeacion\AppData\Roaming\Microsoft\Excel\EVIDENCIAS%20SUBGERENCIA%20DE%20SERVICIOS%20DE%20SALUD\1.1.1.9.zip" TargetMode="External"/><Relationship Id="rId45" Type="http://schemas.openxmlformats.org/officeDocument/2006/relationships/hyperlink" Target="file:///H:\MAPI\Planeacion\AppData\Roaming\Microsoft\Excel\AVIDENCIAS%20AUDITORIA%20MEDICA%20DE%20CALIDAD\1,6,1,16" TargetMode="External"/><Relationship Id="rId66" Type="http://schemas.openxmlformats.org/officeDocument/2006/relationships/hyperlink" Target="file:///H:\MAPI\Planeacion\AppData\Roaming\Microsoft\Excel\TABLERO%20DOCUMENTAL%20REAL.xlsx" TargetMode="External"/><Relationship Id="rId87" Type="http://schemas.openxmlformats.org/officeDocument/2006/relationships/hyperlink" Target="file:///H:\MAPI\Planeacion\AppData\Roaming\Microsoft\Excel\TABLERO%20DOCUMENTAL%20REAL.xlsx" TargetMode="External"/><Relationship Id="rId110" Type="http://schemas.openxmlformats.org/officeDocument/2006/relationships/hyperlink" Target="file:///H:\MAPI\AppData\Roaming\Microsoft\Excel\EVIDENCIAS%20MANTENIMIENTO%20EQUIPOS\1.1.2.7" TargetMode="External"/><Relationship Id="rId115" Type="http://schemas.openxmlformats.org/officeDocument/2006/relationships/hyperlink" Target="file:///H:\AppData\Roaming\Microsoft\Excel\EVIDENCIAS%20CALIDAD\1.1.1.4\CONTROL%20DOCUMENTAL%20CALIDAD.xlsx" TargetMode="External"/><Relationship Id="rId131" Type="http://schemas.openxmlformats.org/officeDocument/2006/relationships/hyperlink" Target="file:///H:\MAPI\AppData\Roaming\Microsoft\Excel\EVIDENCIAS%20MANTENIMIENTO%20EQUIPOS\1.1.2.9" TargetMode="External"/><Relationship Id="rId136" Type="http://schemas.openxmlformats.org/officeDocument/2006/relationships/hyperlink" Target="file:///H:\MAPI\AppData\Roaming\Microsoft\Excel\EVIDENCIAS%20MANTENIMIENTO%20EQUIPOS\1.1.2.10" TargetMode="External"/><Relationship Id="rId157" Type="http://schemas.openxmlformats.org/officeDocument/2006/relationships/hyperlink" Target="file:///H:\AppData\Roaming\Microsoft\Excel\EVIDENCIAS%20CALIDAD\1.1.1.8" TargetMode="External"/><Relationship Id="rId178" Type="http://schemas.openxmlformats.org/officeDocument/2006/relationships/hyperlink" Target="file:///H:\MAPI\AppData\Roaming\Microsoft\Excel\EVIDENCIAS%20SEGURIDAD%20DEL%20PACIENTE\soportes%20POA%202018%20-%20Seguridad%20del%20Paciente\Criterio%201,3,2,3%20&#8211;%201,3,2,4\Socializacion%20politica%20y%20programa%20de%20Seguridad%20del%20Paciente..pdf" TargetMode="External"/><Relationship Id="rId61" Type="http://schemas.openxmlformats.org/officeDocument/2006/relationships/hyperlink" Target="file:///H:\Planeacion\AppData\Roaming\Microsoft\Excel\TABLERO%20DOCUMENTAL%20REAL.xlsx" TargetMode="External"/><Relationship Id="rId82" Type="http://schemas.openxmlformats.org/officeDocument/2006/relationships/hyperlink" Target="file:///H:\MAPI\Planeacion\AppData\Roaming\Microsoft\Excel\EVIDENCIAS%20LABORATORIO\PLANES%20DE%20MEJORA%20HEMOVILANCIA%20ACTUALIZADOS.xls" TargetMode="External"/><Relationship Id="rId152" Type="http://schemas.openxmlformats.org/officeDocument/2006/relationships/hyperlink" Target="file:///H:\AppData\Roaming\Microsoft\Excel\EVIDENCIAS%20SUBGERENCIA%20ADMINISTRATIVA%20Y%20FINANCERA\1.4.1.8\COMPETENCIAS%20OPS%20ADMINISTRATIVOS.xlsx" TargetMode="External"/><Relationship Id="rId173" Type="http://schemas.openxmlformats.org/officeDocument/2006/relationships/hyperlink" Target="file:///H:\AppData\Roaming\Microsoft\Excel\Obj%20Gral%201.2.%20MATRIZ%20CONTROL%20ACREDITACI&#211;N.xlsx" TargetMode="External"/><Relationship Id="rId194" Type="http://schemas.openxmlformats.org/officeDocument/2006/relationships/hyperlink" Target="file:///H:\AppData\Roaming\Microsoft\Excel\EVIDENCIAS%20CONTABILIDAD\1.1.4.2%20-%201.1.4.3%20DICIEMBRE" TargetMode="External"/><Relationship Id="rId19" Type="http://schemas.openxmlformats.org/officeDocument/2006/relationships/hyperlink" Target="file:///H:\MAPI\Planeacion\AppData\Roaming\Microsoft\Excel\EVIDENCIAS%20SUBGERENCIA%20DE%20SERVICIOS%20DE%20SALUD\1.2.1.1" TargetMode="External"/><Relationship Id="rId14" Type="http://schemas.openxmlformats.org/officeDocument/2006/relationships/hyperlink" Target="file:///H:\MAPI\Planeacion\AppData\Roaming\Microsoft\Excel\EVIDENCIAS%20PLANEACION\INFORME%20DE%20GESTION%2001%20TRIMESTRE%202018%20HSJG.pdf" TargetMode="External"/><Relationship Id="rId30" Type="http://schemas.openxmlformats.org/officeDocument/2006/relationships/hyperlink" Target="file:///H:\MAPI\Planeacion\AppData\Roaming\Microsoft\Excel\MATRIZ%20DE%20CONTROL%20CLINICO%20REAL%20-%20copia.xlsx" TargetMode="External"/><Relationship Id="rId35" Type="http://schemas.openxmlformats.org/officeDocument/2006/relationships/hyperlink" Target="file:///H:\MAPI\Planeacion\AppData\Roaming\Microsoft\Excel\EVIDENCIAS%20CONTABILIDAD\BALANCE%20Y%20PASIVOS%202193%20A%20JUNIO%202018" TargetMode="External"/><Relationship Id="rId56" Type="http://schemas.openxmlformats.org/officeDocument/2006/relationships/hyperlink" Target="file:///H:\MAPI\Planeacion\AppData\Roaming\Microsoft\Excel\TABLERO%20DOCUMENTAL%20REAL.xlsx" TargetMode="External"/><Relationship Id="rId77" Type="http://schemas.openxmlformats.org/officeDocument/2006/relationships/hyperlink" Target="file:///H:\MAPI\Planeacion\AppData\Roaming\Microsoft\Excel\EVIDENCIAS%20SEGURIDAD%20DEL%20PACIENTE\LISTADOS%20DE%20ASISTENCIA.pdf" TargetMode="External"/><Relationship Id="rId100" Type="http://schemas.openxmlformats.org/officeDocument/2006/relationships/hyperlink" Target="file:///H:\AppData\Roaming\Microsoft\Excel\Obj%20Gral%201.2.%20MATRIZ%20CONTROL%20ACREDITACI&#211;N.xlsx" TargetMode="External"/><Relationship Id="rId105" Type="http://schemas.openxmlformats.org/officeDocument/2006/relationships/hyperlink" Target="file:///H:\AppData\Roaming\Microsoft\Excel\EVIDENCIAS%20LABORATORIO\1.3.3.5" TargetMode="External"/><Relationship Id="rId126" Type="http://schemas.openxmlformats.org/officeDocument/2006/relationships/hyperlink" Target="file:///H:\MAPI\AppData\Roaming\Microsoft\Excel\EVIDENCIAS%20MANTENIMIENTO%20EQUIPOS\1.1.2.9" TargetMode="External"/><Relationship Id="rId147" Type="http://schemas.openxmlformats.org/officeDocument/2006/relationships/hyperlink" Target="file:///H:\AppData\Roaming\Microsoft\Excel\EVIDENCIAS%20CALIDAD\1.1.1.4\CONTROL%20DOCUMENTAL%20CALIDAD.xlsx" TargetMode="External"/><Relationship Id="rId168" Type="http://schemas.openxmlformats.org/officeDocument/2006/relationships/hyperlink" Target="file:///H:\AppData\Roaming\Microsoft\Excel\EVIDENCIAS%20CALIDAD\1.1.1.4\CONTROL%20DOCUMENTAL%20CALIDAD.xlsx" TargetMode="External"/><Relationship Id="rId8" Type="http://schemas.openxmlformats.org/officeDocument/2006/relationships/hyperlink" Target="file:///H:\MAPI\Planeacion\AppData\Roaming\Microsoft\Excel\EVIDENCIAS%20LABORATORIO\Plan%20de%20Mejora%202-ST.pdf" TargetMode="External"/><Relationship Id="rId51" Type="http://schemas.openxmlformats.org/officeDocument/2006/relationships/hyperlink" Target="file:///H:\MAPI\Planeacion\AppData\Roaming\Microsoft\Excel\AVIDENCIAS%20AUDITORIA%20MEDICA%20DE%20CALIDAD\1,6,1,16" TargetMode="External"/><Relationship Id="rId72" Type="http://schemas.openxmlformats.org/officeDocument/2006/relationships/hyperlink" Target="file:///H:\MAPI\Planeacion\AppData\Roaming\Microsoft\Excel\EVIDENCIAS%20CONTABILIDAD\BALANCE%20Y%20PASIVOS%202193%20A%20JUNIO%202018" TargetMode="External"/><Relationship Id="rId93" Type="http://schemas.openxmlformats.org/officeDocument/2006/relationships/hyperlink" Target="file:///H:\MAPI\Planeacion\AppData\Roaming\Microsoft\Excel\EVIDENCIAS%20TALENTO%20HUMANO\2.3.1.1" TargetMode="External"/><Relationship Id="rId98" Type="http://schemas.openxmlformats.org/officeDocument/2006/relationships/hyperlink" Target="file:///H:\MAPI\Planeacion\AppData\Roaming\Microsoft\Excel\EVIDENCIAS%20GERENCIA\1.2.1.3\Seguimiento.xlsx" TargetMode="External"/><Relationship Id="rId121" Type="http://schemas.openxmlformats.org/officeDocument/2006/relationships/hyperlink" Target="file:///H:\AppData\Roaming\Microsoft\Excel\EVIDENCIAS%20MANTENIMIENTO%20EQUIPOS\1.1.2.7\evidencias%20indicador%201,1,2,7" TargetMode="External"/><Relationship Id="rId142" Type="http://schemas.openxmlformats.org/officeDocument/2006/relationships/hyperlink" Target="file:///H:\AppData\Roaming\Microsoft\Excel\EVIDENCIAS%20CALIDAD\1.1.1.4\CONTROL%20DOCUMENTAL%20CALIDAD.xlsx" TargetMode="External"/><Relationship Id="rId163" Type="http://schemas.openxmlformats.org/officeDocument/2006/relationships/hyperlink" Target="file:///H:\AppData\Roaming\Microsoft\Excel\EVIDENCIAS%20CALIDAD\1.1.1.4" TargetMode="External"/><Relationship Id="rId184" Type="http://schemas.openxmlformats.org/officeDocument/2006/relationships/hyperlink" Target="file:///H:\AppData\Roaming\Microsoft\Excel\EVIDENCIAS%20SUBGERENCIA%20DE%20SERVICIOS%20DE%20SALUD\1.1.2.14\Constancia%20de%20habilitaci&#243;n%20en%20el%20registro%20especial%20de%20prestadores%20de%20servicios%20de%20salud%20REPS.pdf" TargetMode="External"/><Relationship Id="rId189" Type="http://schemas.openxmlformats.org/officeDocument/2006/relationships/hyperlink" Target="file:///H:\AppData\Roaming\Microsoft\Excel\EVIDENCIAS%20ALMACEN\1.6.1.6\CERTIFICACION%20ALMACEN%20-%20REVISOR%20FISCAL.pdf" TargetMode="External"/><Relationship Id="rId3" Type="http://schemas.openxmlformats.org/officeDocument/2006/relationships/hyperlink" Target="file:///H:\MAPI\AppData\Roaming\Microsoft\Excel\EVIDENCIAS%20MANTENIMIENTO%20EQUIPOS\1.1.2.7" TargetMode="External"/><Relationship Id="rId25" Type="http://schemas.openxmlformats.org/officeDocument/2006/relationships/hyperlink" Target="file:///H:\MAPI\Planeacion\AppData\Roaming\Microsoft\Excel\EVIDENCIAS%20GERENCIA\1.1.1.10" TargetMode="External"/><Relationship Id="rId46" Type="http://schemas.openxmlformats.org/officeDocument/2006/relationships/hyperlink" Target="file:///H:\MAPI\Planeacion\AppData\Roaming\Microsoft\Excel\AVIDENCIAS%20AUDITORIA%20MEDICA%20DE%20CALIDAD\1,6,1,12" TargetMode="External"/><Relationship Id="rId67" Type="http://schemas.openxmlformats.org/officeDocument/2006/relationships/hyperlink" Target="file:///H:\MAPI\Planeacion\AppData\Roaming\Microsoft\Excel\TABLERO%20DOCUMENTAL%20REAL.xlsx" TargetMode="External"/><Relationship Id="rId116" Type="http://schemas.openxmlformats.org/officeDocument/2006/relationships/hyperlink" Target="file:///H:\MAPI\AppData\Roaming\Microsoft\Excel\EVIDENCIAS%20MANTENIMIENTO%20EQUIPOS\1.1.2.7" TargetMode="External"/><Relationship Id="rId137" Type="http://schemas.openxmlformats.org/officeDocument/2006/relationships/hyperlink" Target="file:///H:\AppData\Roaming\Microsoft\Excel\EVIDENCIAS%20MANTENIMIENTO%20EQUIPOS\1.1.2.10" TargetMode="External"/><Relationship Id="rId158" Type="http://schemas.openxmlformats.org/officeDocument/2006/relationships/hyperlink" Target="file:///H:\AppData\Roaming\Microsoft\Excel\EVIDENCIAS%20CALIDAD\1.1.1.9" TargetMode="External"/><Relationship Id="rId20" Type="http://schemas.openxmlformats.org/officeDocument/2006/relationships/hyperlink" Target="file:///H:\MAPI\Planeacion\AppData\Roaming\Microsoft\Excel\MEDICIONES%20DEFINITIVAS\EVIDENCIAS%20GERENCIA\1.2.1.2%20plan%20mejoran%20direcci&#243;n.pdf" TargetMode="External"/><Relationship Id="rId41" Type="http://schemas.openxmlformats.org/officeDocument/2006/relationships/hyperlink" Target="file:///H:\MAPI\Planeacion\AppData\Roaming\Microsoft\Excel\EVIDENCIAS%20SUBGERENCIA%20ADMINISTRATIVA%20Y%20FINANCERA\1,6,1,1,1" TargetMode="External"/><Relationship Id="rId62" Type="http://schemas.openxmlformats.org/officeDocument/2006/relationships/hyperlink" Target="file:///H:\Planeacion\AppData\Roaming\Microsoft\Excel\EVIDENCIAS%20LABORATORIO\CRONOGRAMA%20CLUB%20REVISTAS.pdf" TargetMode="External"/><Relationship Id="rId83" Type="http://schemas.openxmlformats.org/officeDocument/2006/relationships/hyperlink" Target="file:///H:\MAPI\Planeacion\AppData\Roaming\Microsoft\Excel\EVIDENCIAS%20TALENTO%20HUMANO\1.4.1.2" TargetMode="External"/><Relationship Id="rId88" Type="http://schemas.openxmlformats.org/officeDocument/2006/relationships/hyperlink" Target="file:///H:\MAPI\Planeacion\AppData\Roaming\Microsoft\Excel\TABLERO%20DOCUMENTAL%20REAL.xlsx" TargetMode="External"/><Relationship Id="rId111" Type="http://schemas.openxmlformats.org/officeDocument/2006/relationships/hyperlink" Target="file:///H:\AppData\Roaming\Microsoft\Excel\EVIDENCIA%20CONSULTA%20EXTERNA\1.6.1.18\Reporte%20SIHO.pdf" TargetMode="External"/><Relationship Id="rId132" Type="http://schemas.openxmlformats.org/officeDocument/2006/relationships/hyperlink" Target="file:///H:\AppData\Roaming\Microsoft\Excel\EVIDENCIAS%20MANTENIMIENTO%20EQUIPOS\1.1.2.9" TargetMode="External"/><Relationship Id="rId153" Type="http://schemas.openxmlformats.org/officeDocument/2006/relationships/hyperlink" Target="file:///H:\AppData\Roaming\Microsoft\Excel\EVIDENCIAS%20SUBGERENCIA%20DE%20SERVICIOS%20DE%20SALUD\1.4.1.9\COMPENTENCIAS%20OPS%20ASISTENCIALES.xlsx" TargetMode="External"/><Relationship Id="rId174" Type="http://schemas.openxmlformats.org/officeDocument/2006/relationships/hyperlink" Target="file:///H:\AppData\Roaming\Microsoft\Excel\EVIDENCIAS%20CALIDAD\1.6.1.2\certificacion%201.6.1.2.pdf" TargetMode="External"/><Relationship Id="rId179" Type="http://schemas.openxmlformats.org/officeDocument/2006/relationships/hyperlink" Target="file:///H:\AppData\Roaming\Microsoft\Excel\EVIDENCIAS%20SEGURIDAD%20DEL%20PACIENTE\soportes%20POA%202018%20-%20Seguridad%20del%20Paciente\Criterio%201,3,2,3%20&#8211;%201,3,2,4" TargetMode="External"/><Relationship Id="rId195" Type="http://schemas.openxmlformats.org/officeDocument/2006/relationships/hyperlink" Target="file:///H:\AppData\Roaming\Microsoft\Excel\EVIDENCIAS%20CONTABILIDAD\1.1.4.2%20-%201.1.4.3%20DICIEMBRE" TargetMode="External"/><Relationship Id="rId190" Type="http://schemas.openxmlformats.org/officeDocument/2006/relationships/hyperlink" Target="file:///H:\AppData\Roaming\Microsoft\Excel\EVIDENCIAS%20CALIDAD\1.1.1.7" TargetMode="External"/><Relationship Id="rId15" Type="http://schemas.openxmlformats.org/officeDocument/2006/relationships/hyperlink" Target="file:///H:\MAPI\Planeacion\AppData\Roaming\Microsoft\Excel\EVIDENCIAS%20TALENTO%20HUMANO\1.1.2.1" TargetMode="External"/><Relationship Id="rId36" Type="http://schemas.openxmlformats.org/officeDocument/2006/relationships/hyperlink" Target="file:///H:\MAPI\Planeacion\AppData\Roaming\Microsoft\Excel\EVIDENCIAS%20SUBGERENCIA%20ADMINISTRATIVA%20Y%20FINANCERA\1,1,3,3%20infor%20contables%20con%20revelaciones%20ok" TargetMode="External"/><Relationship Id="rId57" Type="http://schemas.openxmlformats.org/officeDocument/2006/relationships/hyperlink" Target="file:///H:\Planeacion\AppData\Roaming\Microsoft\Excel\TABLERO%20DOCUMENTAL%20REAL.xlsx" TargetMode="External"/><Relationship Id="rId106" Type="http://schemas.openxmlformats.org/officeDocument/2006/relationships/hyperlink" Target="file:///H:\AppData\Roaming\Microsoft\Excel\EVIDENCIAS%20LABORATORIO\1.3.4.5\plan%20de%20mejora%20Reactivovigilancia,seguimiento%20y%20evidencias.pdf" TargetMode="External"/><Relationship Id="rId127" Type="http://schemas.openxmlformats.org/officeDocument/2006/relationships/hyperlink" Target="file:///H:\MAPI\AppData\Roaming\Microsoft\Excel\EVIDENCIAS%20MANTENIMIENTO%20EQUIPOS\1.1.2.9" TargetMode="External"/><Relationship Id="rId10" Type="http://schemas.openxmlformats.org/officeDocument/2006/relationships/hyperlink" Target="file:///H:\MAPI\Planeacion\AppData\Roaming\Microsoft\Excel\EVIDENCIAS%20SEGURIDAD%20DEL%20PACIENTE\MATRIZ%20DOCUMENTAL%20SEGURIDAD%20DELPACIENTE.xlsx" TargetMode="External"/><Relationship Id="rId31" Type="http://schemas.openxmlformats.org/officeDocument/2006/relationships/hyperlink" Target="file:///H:\MAPI\Planeacion\AppData\Roaming\Microsoft\Excel\MATRIZ%20DE%20CONTROL%20CLINICO%20REAL%20-%20copia.xlsx" TargetMode="External"/><Relationship Id="rId52" Type="http://schemas.openxmlformats.org/officeDocument/2006/relationships/hyperlink" Target="file:///H:\Planeacion\AppData\Roaming\Microsoft\Excel\EVIDENCIAS%20LABORATORIO\CRONOGRAMA%20CLUB%20REVISTAS.pdf" TargetMode="External"/><Relationship Id="rId73" Type="http://schemas.openxmlformats.org/officeDocument/2006/relationships/hyperlink" Target="file:///H:\MAPI\Planeacion\AppData\Roaming\Microsoft\Excel\EVIDENCIAS%20TRABAJO%20SOCIAL" TargetMode="External"/><Relationship Id="rId78" Type="http://schemas.openxmlformats.org/officeDocument/2006/relationships/hyperlink" Target="file:///H:\MAPI\Planeacion\AppData\Roaming\Microsoft\Excel\EVIDENCIAS%20SEGURIDAD%20DEL%20PACIENTE\MATRIZ%20DOCUMENTAL%20SEGURIDAD%20DELPACIENTE.xlsx" TargetMode="External"/><Relationship Id="rId94" Type="http://schemas.openxmlformats.org/officeDocument/2006/relationships/hyperlink" Target="file:///H:\MAPI\Planeacion\AppData\Roaming\Microsoft\Excel\EVIDENCIAS%20SUBGERENCIA%20ADMINISTRATIVA%20Y%20FINANCERA\1.6.1.7\RESOLUCION%20408%20DE%202018%20NU...%20-%20Apoyo%20a%20planeaci&#243;n%20Hospital%20San%20Jos&#233;%20del%20Gua.._.pdf" TargetMode="External"/><Relationship Id="rId99" Type="http://schemas.openxmlformats.org/officeDocument/2006/relationships/hyperlink" Target="file:///H:\MAPI\Planeacion\AppData\Roaming\Microsoft\Excel\EVIDENCIAS%20SUBGERENCIA%20DE%20SERVICIOS%20DE%20SALUD\1.2.1.1\Matriz_seguim%20estand%20asis%20OCT%20.xlsx" TargetMode="External"/><Relationship Id="rId101" Type="http://schemas.openxmlformats.org/officeDocument/2006/relationships/hyperlink" Target="file:///H:\AppData\Roaming\Microsoft\Excel\EVIDENCIAS%20PLANEACION\1.1.1.3" TargetMode="External"/><Relationship Id="rId122" Type="http://schemas.openxmlformats.org/officeDocument/2006/relationships/hyperlink" Target="file:///H:\AppData\Roaming\Microsoft\Excel\EVIDENCIAS%20MANTENIMIENTO%20EQUIPOS\1.1.2.8" TargetMode="External"/><Relationship Id="rId143" Type="http://schemas.openxmlformats.org/officeDocument/2006/relationships/hyperlink" Target="file:///H:\AppData\Roaming\Microsoft\Excel\EVIDENCIAS%20SEGURIDAD%20DEL%20PACIENTE\soportes%20POA%202018%20-%20Seguridad%20del%20Paciente\Criterio%201,3,2,3%20&#8211;%201,3,2,4\Socializacion%20politica%20y%20programa%20de%20Seguridad%20del%20Paciente..pdf" TargetMode="External"/><Relationship Id="rId148" Type="http://schemas.openxmlformats.org/officeDocument/2006/relationships/hyperlink" Target="file:///H:\AppData\Roaming\Microsoft\Excel\EVIDENCIAS%20CALIDAD\1.1.1.4\CONTROL%20DOCUMENTAL%20CALIDAD.xlsx" TargetMode="External"/><Relationship Id="rId164" Type="http://schemas.openxmlformats.org/officeDocument/2006/relationships/hyperlink" Target="file:///H:\AppData\Roaming\Microsoft\Excel\EVIDENCIAS%20CALIDAD\1.1.1.4" TargetMode="External"/><Relationship Id="rId169" Type="http://schemas.openxmlformats.org/officeDocument/2006/relationships/hyperlink" Target="file:///H:\AppData\Roaming\Microsoft\Excel\Obj%20Gral%201.2.%20MATRIZ%20CONTROL%20ACREDITACI&#211;N.xlsx" TargetMode="External"/><Relationship Id="rId185" Type="http://schemas.openxmlformats.org/officeDocument/2006/relationships/hyperlink" Target="file:///H:\AppData\Roaming\Microsoft\Excel\EVIDENCIAS%20SUBGERENCIA%20DE%20SERVICIOS%20DE%20SALUD\1.1.2.14\Constancia%20de%20habilitaci&#243;n%20en%20el%20registro%20especial%20de%20prestadores%20de%20servicios%20de%20salud%20REPS.pdf" TargetMode="External"/><Relationship Id="rId4" Type="http://schemas.openxmlformats.org/officeDocument/2006/relationships/hyperlink" Target="file:///H:\MAPI\Planeacion\AppData\Roaming\Microsoft\Excel\EVIDENCIAS%20LABORATORIO\CRONOGRAMA%20CLUB%20REVISTAS.pdf" TargetMode="External"/><Relationship Id="rId9" Type="http://schemas.openxmlformats.org/officeDocument/2006/relationships/hyperlink" Target="file:///H:\MAPI\Planeacion\AppData\Roaming\Microsoft\Excel\EVIDENCIAS%20SEGURIDAD%20DEL%20PACIENTE\MATRIZ%20DOCUMENTAL%20SEGURIDAD%20DELPACIENTE.xlsx" TargetMode="External"/><Relationship Id="rId180" Type="http://schemas.openxmlformats.org/officeDocument/2006/relationships/hyperlink" Target="file:///H:\AppData\Roaming\Microsoft\Excel\EVIDENCIAS%20MANTENIMIENTO%20EQUIPOS\1.1.2.5\Constancia%20de%20habilitaci&#243;n%20en%20el%20registro%20especial%20de%20prestadores%20de%20servicios%20de%20salud%20REPS.pdf" TargetMode="External"/><Relationship Id="rId26" Type="http://schemas.openxmlformats.org/officeDocument/2006/relationships/hyperlink" Target="file:///H:\MAPI\Planeacion\AppData\Roaming\Microsoft\Excel\MEDICIONES%20DEFINITIVAS\MATRIZ%20DE%20CONTROL%20CLINICO%20REAL%20-%20copia.xlsx"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8.xml.rels><?xml version="1.0" encoding="UTF-8" standalone="yes"?>
<Relationships xmlns="http://schemas.openxmlformats.org/package/2006/relationships"><Relationship Id="rId13" Type="http://schemas.openxmlformats.org/officeDocument/2006/relationships/hyperlink" Target="file:///H:\MAPI\Planeacion\AppData\Roaming\Microsoft\Excel\EVIDENCIAS%20AUDITORIA%20CONCURRENTE" TargetMode="External"/><Relationship Id="rId18" Type="http://schemas.openxmlformats.org/officeDocument/2006/relationships/hyperlink" Target="file:///H:\MAPI\Planeacion\AppData\Roaming\Microsoft\Excel\MEDICIONES%20DEFINITIVAS\EVIDENCIAS%20CARTERA" TargetMode="External"/><Relationship Id="rId26" Type="http://schemas.openxmlformats.org/officeDocument/2006/relationships/hyperlink" Target="file:///H:\MAPI\AppData\Roaming\Microsoft\Excel\EVIDENCIAS%20PLANEACION\2.1.3.3\Plan%20de%20comunicaciones.docx" TargetMode="External"/><Relationship Id="rId39" Type="http://schemas.openxmlformats.org/officeDocument/2006/relationships/hyperlink" Target="file:///H:\AppData\Roaming\Microsoft\Excel\EVIDENCIAS%20CARTERA\2,1,1,1\DICIEMBRE" TargetMode="External"/><Relationship Id="rId3" Type="http://schemas.openxmlformats.org/officeDocument/2006/relationships/hyperlink" Target="file:///H:\MAPI\Planeacion\AppData\Roaming\Microsoft\Excel\EVIDENCIAS%20CARTERA\2,1,1,1" TargetMode="External"/><Relationship Id="rId21" Type="http://schemas.openxmlformats.org/officeDocument/2006/relationships/hyperlink" Target="file:///H:\MAPI\Planeacion\AppData\Roaming\Microsoft\Excel\EVIDENCIAS%20CARTERA\2,1,1,1\Informe%20de%20gestion%20a%2030%20de%20Septiembre%20de%202018.pdf" TargetMode="External"/><Relationship Id="rId34" Type="http://schemas.openxmlformats.org/officeDocument/2006/relationships/hyperlink" Target="file:///H:\AppData\Roaming\Microsoft\Excel\EVIDENCIAS%20FACTURACI&#211;N" TargetMode="External"/><Relationship Id="rId42" Type="http://schemas.openxmlformats.org/officeDocument/2006/relationships/hyperlink" Target="file:///H:\AppData\Roaming\Microsoft\Excel\EVIDENCIAS%20PLANEACION\2.1.3.1" TargetMode="External"/><Relationship Id="rId47" Type="http://schemas.openxmlformats.org/officeDocument/2006/relationships/hyperlink" Target="file:///H:\AppData\Roaming\Microsoft\Excel\EVIDENCIAS%20ALMACEN\INFORMES%20DE%20INVENTARIOS\12.INVENTARIO%20VALORIZADO%20DICIEMBRE%20ALMACEN%20001.pdf" TargetMode="External"/><Relationship Id="rId50" Type="http://schemas.openxmlformats.org/officeDocument/2006/relationships/hyperlink" Target="file:///H:\AppData\Roaming\Microsoft\Excel\EVIDENCIAS%20SUBGERENCIA%20ADMINISTRATIVA%20Y%20FINANCERA\2.1.4.2\2DA%20Certificaci&#243;n%202.1.4.2.pdf" TargetMode="External"/><Relationship Id="rId7" Type="http://schemas.openxmlformats.org/officeDocument/2006/relationships/hyperlink" Target="file:///H:\MAPI\Planeacion\AppData\Roaming\Microsoft\Excel\EVIDENCIAS%20SUBGERENCIA%20ADMINISTRATIVA%20Y%20FINANCERA\2.1.4.1.pdf" TargetMode="External"/><Relationship Id="rId12" Type="http://schemas.openxmlformats.org/officeDocument/2006/relationships/hyperlink" Target="file:///H:\MAPI\Planeacion\AppData\Roaming\Microsoft\Excel\EVIDENCIAS%20AUDITORIA%20CONCURRENTE" TargetMode="External"/><Relationship Id="rId17" Type="http://schemas.openxmlformats.org/officeDocument/2006/relationships/hyperlink" Target="file:///H:\MAPI\Planeacion\AppData\Roaming\Microsoft\Excel\EVIDENCIAS%20CARTERA\2.1.1.4" TargetMode="External"/><Relationship Id="rId25" Type="http://schemas.openxmlformats.org/officeDocument/2006/relationships/hyperlink" Target="file:///H:\MAPI\Planeacion\AppData\Roaming\Microsoft\Excel\EVIDENCIAS%20AUDITORIA%20CONCURRENTE\INFORME%20INDICADOR%20OCTUBRE%202018.pdf" TargetMode="External"/><Relationship Id="rId33" Type="http://schemas.openxmlformats.org/officeDocument/2006/relationships/hyperlink" Target="file:///H:\AppData\Roaming\Microsoft\Excel\EVIDENCIAS%20FACTURACI&#211;N" TargetMode="External"/><Relationship Id="rId38" Type="http://schemas.openxmlformats.org/officeDocument/2006/relationships/hyperlink" Target="file:///H:\AppData\Roaming\Microsoft\Excel\EVIDENCIAS%20AUDITORIAS%20MEDICAS" TargetMode="External"/><Relationship Id="rId46" Type="http://schemas.openxmlformats.org/officeDocument/2006/relationships/hyperlink" Target="file:///H:\AppData\Roaming\Microsoft\Excel\EVIDENCIAS%20CARTERA\2.1.1.2%20-%202.1.1.3\DICIEMBRE" TargetMode="External"/><Relationship Id="rId2" Type="http://schemas.openxmlformats.org/officeDocument/2006/relationships/hyperlink" Target="file:///H:\MAPI\Planeacion\AppData\Roaming\Microsoft\Excel\EVIDENCIAS%20COSTOS" TargetMode="External"/><Relationship Id="rId16" Type="http://schemas.openxmlformats.org/officeDocument/2006/relationships/hyperlink" Target="file:///H:\MAPI\Planeacion\AppData\Roaming\Microsoft\Excel\EVIDENCIAS%20CARTERA\2.1.1.2%20-%202.1.1.3" TargetMode="External"/><Relationship Id="rId20" Type="http://schemas.openxmlformats.org/officeDocument/2006/relationships/hyperlink" Target="file:///H:\MAPI\Planeacion\AppData\Roaming\Microsoft\Excel\EVIDENCIAS%20AUDITORIA%20CONCURRENTE\INFORME%20%20AUDITORIA%20SEPTIEMBRE%20%20%202018.pdf" TargetMode="External"/><Relationship Id="rId29" Type="http://schemas.openxmlformats.org/officeDocument/2006/relationships/hyperlink" Target="file:///H:\AppData\Roaming\Microsoft\Excel\EVIDENCIAS%20FACTURACI&#211;N" TargetMode="External"/><Relationship Id="rId41" Type="http://schemas.openxmlformats.org/officeDocument/2006/relationships/hyperlink" Target="file:///H:\AppData\Roaming\Microsoft\Excel\EVIDENCIAS%20CARTERA\2.1.1.2%20-%202.1.1.3\DICIEMBRE" TargetMode="External"/><Relationship Id="rId1" Type="http://schemas.openxmlformats.org/officeDocument/2006/relationships/hyperlink" Target="file:///H:\MAPI\Planeacion\AppData\Roaming\Microsoft\Excel\EVIDENCIAS%20AUDITORIA%20CONCURRENTE" TargetMode="External"/><Relationship Id="rId6" Type="http://schemas.openxmlformats.org/officeDocument/2006/relationships/hyperlink" Target="file:///H:\MAPI\Planeacion\AppData\Roaming\Microsoft\Excel\EVIDENCIAS%20AUDITORIAS%20MEDICAS" TargetMode="External"/><Relationship Id="rId11" Type="http://schemas.openxmlformats.org/officeDocument/2006/relationships/hyperlink" Target="file:///H:\MAPI\Planeacion\AppData\Roaming\Microsoft\Excel\EVIDENCIAS%20AUDITORIA%20CONCURRENTE" TargetMode="External"/><Relationship Id="rId24" Type="http://schemas.openxmlformats.org/officeDocument/2006/relationships/hyperlink" Target="file:///H:\MAPI\Planeacion\AppData\Roaming\Microsoft\Excel\EVIDENCIAS%20CARTERA\2.1.1.4\MEDICIONES%20SEPTIEMBRE" TargetMode="External"/><Relationship Id="rId32" Type="http://schemas.openxmlformats.org/officeDocument/2006/relationships/hyperlink" Target="file:///H:\AppData\Roaming\Microsoft\Excel\EVIDENCIAS%20FACTURACI&#211;N" TargetMode="External"/><Relationship Id="rId37" Type="http://schemas.openxmlformats.org/officeDocument/2006/relationships/hyperlink" Target="file:///H:\AppData\Roaming\Microsoft\Excel\EVIDENCIAS%20AUDITORIA%20CONCURRENTE" TargetMode="External"/><Relationship Id="rId40" Type="http://schemas.openxmlformats.org/officeDocument/2006/relationships/hyperlink" Target="file:///H:\AppData\Roaming\Microsoft\Excel\EVIDENCIAS%20CARTERA\2.1.1.2%20-%202.1.1.3\DICIEMBRE" TargetMode="External"/><Relationship Id="rId45" Type="http://schemas.openxmlformats.org/officeDocument/2006/relationships/hyperlink" Target="file:///H:\AppData\Roaming\Microsoft\Excel\EVIDENCIAS%20CALIDAD\1.1.1.4\CONTROL%20DOCUMENTAL%20CALIDAD.xlsx" TargetMode="External"/><Relationship Id="rId5" Type="http://schemas.openxmlformats.org/officeDocument/2006/relationships/hyperlink" Target="file:///H:\MAPI\Planeacion\AppData\Roaming\Microsoft\Excel\EVIDENCIAS%20CARTERA\2.1.1.4" TargetMode="External"/><Relationship Id="rId15" Type="http://schemas.openxmlformats.org/officeDocument/2006/relationships/hyperlink" Target="file:///H:\MAPI\Planeacion\AppData\Roaming\Microsoft\Excel\EVIDENCIAS%20CARTERA\2.1.1.2%20-%202.1.1.3" TargetMode="External"/><Relationship Id="rId23" Type="http://schemas.openxmlformats.org/officeDocument/2006/relationships/hyperlink" Target="file:///H:\MAPI\Planeacion\AppData\Roaming\Microsoft\Excel\EVIDENCIAS%20CARTERA\2.1.1.2%20-%202.1.1.3\MEDICI&#211;N%20SEPTIEMBRE" TargetMode="External"/><Relationship Id="rId28" Type="http://schemas.openxmlformats.org/officeDocument/2006/relationships/hyperlink" Target="file:///H:\AppData\Roaming\Microsoft\Excel\EVIDENCIAS%20FACTURACI&#211;N" TargetMode="External"/><Relationship Id="rId36" Type="http://schemas.openxmlformats.org/officeDocument/2006/relationships/hyperlink" Target="file:///H:\AppData\Roaming\Microsoft\Excel\EVIDENCIAS%20FACTURACI&#211;N" TargetMode="External"/><Relationship Id="rId49" Type="http://schemas.openxmlformats.org/officeDocument/2006/relationships/hyperlink" Target="file:///H:\AppData\Roaming\Microsoft\Excel\EVIDENCIAS%20SUBGERENCIA%20ADMINISTRATIVA%20Y%20FINANCERA\2.1.4.1\2da%20certificaci&#243;n.pdf" TargetMode="External"/><Relationship Id="rId10" Type="http://schemas.openxmlformats.org/officeDocument/2006/relationships/hyperlink" Target="file:///H:\MAPI\Planeacion\AppData\Roaming\Microsoft\Excel\EVIDENCIAS%20AUDITORIA%20CONCURRENTE" TargetMode="External"/><Relationship Id="rId19" Type="http://schemas.openxmlformats.org/officeDocument/2006/relationships/hyperlink" Target="file:///H:\MAPI\Planeacion\AppData\Roaming\Microsoft\Excel\EVIDENCIAS%20AUDITORIA%20CONCURRENTE\INFORME%20%20AUDITORIA%20AGOSTO%20%202018.pdf" TargetMode="External"/><Relationship Id="rId31" Type="http://schemas.openxmlformats.org/officeDocument/2006/relationships/hyperlink" Target="file:///H:\AppData\Roaming\Microsoft\Excel\EVIDENCIAS%20FACTURACI&#211;N" TargetMode="External"/><Relationship Id="rId44" Type="http://schemas.openxmlformats.org/officeDocument/2006/relationships/hyperlink" Target="file:///H:\AppData\Roaming\Microsoft\Excel\EVIDENCIAS%20PLANEACION\2.1.3.3\INFORME%20PLAN%20DE%20COMUNICACIONES%202018.pdf" TargetMode="External"/><Relationship Id="rId52" Type="http://schemas.openxmlformats.org/officeDocument/2006/relationships/drawing" Target="../drawings/drawing9.xml"/><Relationship Id="rId4" Type="http://schemas.openxmlformats.org/officeDocument/2006/relationships/hyperlink" Target="file:///H:\MAPI\Planeacion\AppData\Roaming\Microsoft\Excel\MEDICIONES%20DEFINITIVAS\EVIDENCIAS%20CARTERA" TargetMode="External"/><Relationship Id="rId9" Type="http://schemas.openxmlformats.org/officeDocument/2006/relationships/hyperlink" Target="file:///H:\MAPI\Planeacion\AppData\Roaming\Microsoft\Excel\TABLERO%20DOCUMENTAL%20REAL.xlsx" TargetMode="External"/><Relationship Id="rId14" Type="http://schemas.openxmlformats.org/officeDocument/2006/relationships/hyperlink" Target="file:///H:\MAPI\Planeacion\AppData\Roaming\Microsoft\Excel\EVIDENCIAS%20AUDITORIAS%20MEDICAS" TargetMode="External"/><Relationship Id="rId22" Type="http://schemas.openxmlformats.org/officeDocument/2006/relationships/hyperlink" Target="file:///H:\MAPI\Planeacion\AppData\Roaming\Microsoft\Excel\EVIDENCIAS%20CARTERA\2.1.1.2%20-%202.1.1.3\MEDICI&#211;N%20SEPTIEMBRE" TargetMode="External"/><Relationship Id="rId27" Type="http://schemas.openxmlformats.org/officeDocument/2006/relationships/hyperlink" Target="file:///H:\AppData\Roaming\Microsoft\Excel\EVIDENCIAS%20FACTURACI&#211;N" TargetMode="External"/><Relationship Id="rId30" Type="http://schemas.openxmlformats.org/officeDocument/2006/relationships/hyperlink" Target="file:///H:\AppData\Roaming\Microsoft\Excel\EVIDENCIAS%20FACTURACI&#211;N" TargetMode="External"/><Relationship Id="rId35" Type="http://schemas.openxmlformats.org/officeDocument/2006/relationships/hyperlink" Target="file:///H:\AppData\Roaming\Microsoft\Excel\EVIDENCIAS%20FACTURACI&#211;N" TargetMode="External"/><Relationship Id="rId43" Type="http://schemas.openxmlformats.org/officeDocument/2006/relationships/hyperlink" Target="file:///H:\AppData\Roaming\Microsoft\Excel\EVIDENCIAS%20FARMACIA\2.2.1.2\CONSOLIDADO%20DE%20INVENTARIO.xlsx" TargetMode="External"/><Relationship Id="rId48" Type="http://schemas.openxmlformats.org/officeDocument/2006/relationships/hyperlink" Target="file:///H:\AppData\Roaming\Microsoft\Excel\EVIDENCIAS%20COSTOS\2do%20Informe%20Plan%20de%20Accion%20costos%20vigencia%202018.pdf" TargetMode="External"/><Relationship Id="rId8" Type="http://schemas.openxmlformats.org/officeDocument/2006/relationships/hyperlink" Target="file:///H:\MAPI\Planeacion\AppData\Roaming\Microsoft\Excel\EVIDENCIAS%20SUBGERENCIA%20ADMINISTRATIVA%20Y%20FINANCERA\2.1.4.2.pdf" TargetMode="External"/><Relationship Id="rId5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8" Type="http://schemas.openxmlformats.org/officeDocument/2006/relationships/hyperlink" Target="file:///H:\MAPI\Planeacion\AppData\Roaming\Microsoft\Excel\TABLERO%20DOCUMENTAL%20REAL.xlsx" TargetMode="External"/><Relationship Id="rId13" Type="http://schemas.openxmlformats.org/officeDocument/2006/relationships/hyperlink" Target="file:///H:\AppData\Roaming\Microsoft\Excel\EVIDENCIAS%20PLANEACION\3.1.2.1\Estudio%20Oferta%20y%20Demanda%20ESE%202.pdf" TargetMode="External"/><Relationship Id="rId3" Type="http://schemas.openxmlformats.org/officeDocument/2006/relationships/hyperlink" Target="file:///H:\MAPI\Planeacion\AppData\Roaming\Microsoft\Excel\TABLERO%20DOCUMENTAL%20REAL.xlsx" TargetMode="External"/><Relationship Id="rId7" Type="http://schemas.openxmlformats.org/officeDocument/2006/relationships/hyperlink" Target="file:///H:\MAPI\Planeacion\AppData\Roaming\Microsoft\Excel\TABLERO%20DOCUMENTAL%20REAL.xlsx" TargetMode="External"/><Relationship Id="rId12" Type="http://schemas.openxmlformats.org/officeDocument/2006/relationships/hyperlink" Target="file:///H:\AppData\Roaming\Microsoft\Excel\EVIDENCIAS%20PLANEACION\3.1.1.4" TargetMode="External"/><Relationship Id="rId2" Type="http://schemas.openxmlformats.org/officeDocument/2006/relationships/hyperlink" Target="file:///H:\MAPI\Planeacion\AppData\Roaming\Microsoft\Excel\TABLERO%20DOCUMENTAL%20REAL.xlsx" TargetMode="External"/><Relationship Id="rId1" Type="http://schemas.openxmlformats.org/officeDocument/2006/relationships/hyperlink" Target="file:///H:\AppData\Roaming\Microsoft\Excel\EVIDENCIAS%20CALIDAD\1.1.1.4\CONTROL%20DOCUMENTAL%20CALIDAD.xlsx" TargetMode="External"/><Relationship Id="rId6" Type="http://schemas.openxmlformats.org/officeDocument/2006/relationships/hyperlink" Target="file:///H:\MAPI\Planeacion\AppData\Roaming\Microsoft\Excel\TABLERO%20DOCUMENTAL%20REAL.xlsx" TargetMode="External"/><Relationship Id="rId11" Type="http://schemas.openxmlformats.org/officeDocument/2006/relationships/hyperlink" Target="file:///H:\AppData\Roaming\Microsoft\Excel\EVIDENCIAS%20PLANEACION\3.1.1.3" TargetMode="External"/><Relationship Id="rId5" Type="http://schemas.openxmlformats.org/officeDocument/2006/relationships/hyperlink" Target="file:///H:\MAPI\Planeacion\AppData\Roaming\Microsoft\Excel\TABLERO%20DOCUMENTAL%20REAL.xlsx" TargetMode="External"/><Relationship Id="rId10" Type="http://schemas.openxmlformats.org/officeDocument/2006/relationships/hyperlink" Target="file:///H:\AppData\Roaming\Microsoft\Excel\EVIDENCIAS%20PLANEACION\3.1.1.2" TargetMode="External"/><Relationship Id="rId4" Type="http://schemas.openxmlformats.org/officeDocument/2006/relationships/hyperlink" Target="file:///H:\MAPI\Planeacion\AppData\Roaming\Microsoft\Excel\TABLERO%20DOCUMENTAL%20REAL.xlsx" TargetMode="External"/><Relationship Id="rId9" Type="http://schemas.openxmlformats.org/officeDocument/2006/relationships/hyperlink" Target="file:///H:\AppData\Roaming\Microsoft\Excel\EVIDENCIAS%20PLANEACION\3.1.1.1" TargetMode="External"/><Relationship Id="rId14"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L6"/>
  <sheetViews>
    <sheetView topLeftCell="B14" zoomScale="190" zoomScaleNormal="190" workbookViewId="0">
      <selection activeCell="A9" sqref="A9"/>
    </sheetView>
  </sheetViews>
  <sheetFormatPr baseColWidth="10" defaultColWidth="11.42578125" defaultRowHeight="15" x14ac:dyDescent="0.25"/>
  <cols>
    <col min="1" max="16384" width="11.42578125" style="26"/>
  </cols>
  <sheetData>
    <row r="1" spans="2:12" x14ac:dyDescent="0.25">
      <c r="B1" s="575" t="s">
        <v>713</v>
      </c>
      <c r="C1" s="575"/>
      <c r="D1" s="575"/>
      <c r="E1" s="575"/>
      <c r="F1" s="575"/>
      <c r="G1" s="575"/>
      <c r="H1" s="575"/>
      <c r="I1" s="575"/>
      <c r="J1" s="575"/>
      <c r="K1" s="575"/>
      <c r="L1" s="575"/>
    </row>
    <row r="2" spans="2:12" x14ac:dyDescent="0.25">
      <c r="B2" s="575"/>
      <c r="C2" s="575"/>
      <c r="D2" s="575"/>
      <c r="E2" s="575"/>
      <c r="F2" s="575"/>
      <c r="G2" s="575"/>
      <c r="H2" s="575"/>
      <c r="I2" s="575"/>
      <c r="J2" s="575"/>
      <c r="K2" s="575"/>
      <c r="L2" s="575"/>
    </row>
    <row r="3" spans="2:12" x14ac:dyDescent="0.25">
      <c r="B3" s="575"/>
      <c r="C3" s="575"/>
      <c r="D3" s="575"/>
      <c r="E3" s="575"/>
      <c r="F3" s="575"/>
      <c r="G3" s="575"/>
      <c r="H3" s="575"/>
      <c r="I3" s="575"/>
      <c r="J3" s="575"/>
      <c r="K3" s="575"/>
      <c r="L3" s="575"/>
    </row>
    <row r="4" spans="2:12" x14ac:dyDescent="0.25">
      <c r="B4" s="575"/>
      <c r="C4" s="575"/>
      <c r="D4" s="575"/>
      <c r="E4" s="575"/>
      <c r="F4" s="575"/>
      <c r="G4" s="575"/>
      <c r="H4" s="575"/>
      <c r="I4" s="575"/>
      <c r="J4" s="575"/>
      <c r="K4" s="575"/>
      <c r="L4" s="575"/>
    </row>
    <row r="5" spans="2:12" x14ac:dyDescent="0.25">
      <c r="B5" s="575"/>
      <c r="C5" s="575"/>
      <c r="D5" s="575"/>
      <c r="E5" s="575"/>
      <c r="F5" s="575"/>
      <c r="G5" s="575"/>
      <c r="H5" s="575"/>
      <c r="I5" s="575"/>
      <c r="J5" s="575"/>
      <c r="K5" s="575"/>
      <c r="L5" s="575"/>
    </row>
    <row r="6" spans="2:12" x14ac:dyDescent="0.25">
      <c r="B6" s="575"/>
      <c r="C6" s="575"/>
      <c r="D6" s="575"/>
      <c r="E6" s="575"/>
      <c r="F6" s="575"/>
      <c r="G6" s="575"/>
      <c r="H6" s="575"/>
      <c r="I6" s="575"/>
      <c r="J6" s="575"/>
      <c r="K6" s="575"/>
      <c r="L6" s="575"/>
    </row>
  </sheetData>
  <mergeCells count="1">
    <mergeCell ref="B1:L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C1:AX62"/>
  <sheetViews>
    <sheetView tabSelected="1" workbookViewId="0">
      <selection activeCell="D48" sqref="D48"/>
    </sheetView>
  </sheetViews>
  <sheetFormatPr baseColWidth="10" defaultColWidth="11.42578125" defaultRowHeight="15" x14ac:dyDescent="0.25"/>
  <cols>
    <col min="1" max="2" width="11.42578125" style="54"/>
    <col min="3" max="3" width="55.140625" style="54" customWidth="1"/>
    <col min="4" max="15" width="7.85546875" style="54" customWidth="1"/>
    <col min="16" max="16384" width="11.42578125" style="54"/>
  </cols>
  <sheetData>
    <row r="1" spans="3:50" s="53" customFormat="1" ht="16.149999999999999" customHeight="1" x14ac:dyDescent="0.25">
      <c r="C1" s="579" t="s">
        <v>544</v>
      </c>
      <c r="D1" s="579"/>
      <c r="E1" s="579"/>
      <c r="F1" s="579"/>
      <c r="G1" s="579"/>
      <c r="H1" s="579"/>
      <c r="I1" s="579"/>
      <c r="J1" s="579"/>
      <c r="K1" s="579"/>
      <c r="L1" s="579"/>
      <c r="M1" s="579"/>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row>
    <row r="2" spans="3:50" s="53" customFormat="1" ht="16.149999999999999" customHeight="1" x14ac:dyDescent="0.25">
      <c r="C2" s="579"/>
      <c r="D2" s="579"/>
      <c r="E2" s="579"/>
      <c r="F2" s="579"/>
      <c r="G2" s="579"/>
      <c r="H2" s="579"/>
      <c r="I2" s="579"/>
      <c r="J2" s="579"/>
      <c r="K2" s="579"/>
      <c r="L2" s="579"/>
      <c r="M2" s="579"/>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row>
    <row r="3" spans="3:50" s="53" customFormat="1" ht="16.149999999999999" customHeight="1" x14ac:dyDescent="0.25">
      <c r="C3" s="579"/>
      <c r="D3" s="579"/>
      <c r="E3" s="579"/>
      <c r="F3" s="579"/>
      <c r="G3" s="579"/>
      <c r="H3" s="579"/>
      <c r="I3" s="579"/>
      <c r="J3" s="579"/>
      <c r="K3" s="579"/>
      <c r="L3" s="579"/>
      <c r="M3" s="579"/>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row>
    <row r="4" spans="3:50" s="53" customFormat="1" ht="16.149999999999999" customHeight="1" x14ac:dyDescent="0.25">
      <c r="C4" s="579"/>
      <c r="D4" s="579"/>
      <c r="E4" s="579"/>
      <c r="F4" s="579"/>
      <c r="G4" s="579"/>
      <c r="H4" s="579"/>
      <c r="I4" s="579"/>
      <c r="J4" s="579"/>
      <c r="K4" s="579"/>
      <c r="L4" s="579"/>
      <c r="M4" s="579"/>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row>
    <row r="5" spans="3:50" s="53" customFormat="1" ht="16.149999999999999" customHeight="1" x14ac:dyDescent="0.25">
      <c r="C5" s="579"/>
      <c r="D5" s="579"/>
      <c r="E5" s="579"/>
      <c r="F5" s="579"/>
      <c r="G5" s="579"/>
      <c r="H5" s="579"/>
      <c r="I5" s="579"/>
      <c r="J5" s="579"/>
      <c r="K5" s="579"/>
      <c r="L5" s="579"/>
      <c r="M5" s="579"/>
      <c r="N5" s="577" t="s">
        <v>870</v>
      </c>
      <c r="O5" s="577"/>
      <c r="P5" s="577"/>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row>
    <row r="6" spans="3:50" s="53" customFormat="1" ht="16.149999999999999" customHeight="1" x14ac:dyDescent="0.25">
      <c r="C6" s="579"/>
      <c r="D6" s="579"/>
      <c r="E6" s="579"/>
      <c r="F6" s="579"/>
      <c r="G6" s="579"/>
      <c r="H6" s="579"/>
      <c r="I6" s="579"/>
      <c r="J6" s="579"/>
      <c r="K6" s="579"/>
      <c r="L6" s="579"/>
      <c r="M6" s="579"/>
      <c r="N6" s="578" t="s">
        <v>114</v>
      </c>
      <c r="O6" s="578"/>
      <c r="P6" s="169"/>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row>
    <row r="7" spans="3:50" s="53" customFormat="1" ht="16.149999999999999" customHeight="1" x14ac:dyDescent="0.25">
      <c r="C7" s="579"/>
      <c r="D7" s="579"/>
      <c r="E7" s="579"/>
      <c r="F7" s="579"/>
      <c r="G7" s="579"/>
      <c r="H7" s="579"/>
      <c r="I7" s="579"/>
      <c r="J7" s="579"/>
      <c r="K7" s="579"/>
      <c r="L7" s="579"/>
      <c r="M7" s="579"/>
      <c r="N7" s="578" t="s">
        <v>17</v>
      </c>
      <c r="O7" s="578"/>
      <c r="P7" s="166"/>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row>
    <row r="8" spans="3:50" s="53" customFormat="1" ht="16.149999999999999" customHeight="1" x14ac:dyDescent="0.25">
      <c r="D8" s="52"/>
      <c r="E8" s="52"/>
      <c r="F8" s="52"/>
      <c r="G8" s="52"/>
      <c r="H8" s="52"/>
      <c r="I8" s="52"/>
      <c r="J8" s="52"/>
      <c r="K8" s="52"/>
      <c r="L8" s="52"/>
      <c r="M8" s="52"/>
      <c r="N8" s="578" t="s">
        <v>25</v>
      </c>
      <c r="O8" s="578"/>
      <c r="P8" s="167"/>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row>
    <row r="9" spans="3:50" x14ac:dyDescent="0.25">
      <c r="N9" s="578" t="s">
        <v>43</v>
      </c>
      <c r="O9" s="578"/>
      <c r="P9" s="170"/>
    </row>
    <row r="10" spans="3:50" x14ac:dyDescent="0.25">
      <c r="N10" s="578" t="s">
        <v>98</v>
      </c>
      <c r="O10" s="578"/>
      <c r="P10" s="171"/>
    </row>
    <row r="11" spans="3:50" x14ac:dyDescent="0.25">
      <c r="C11" s="576" t="s">
        <v>648</v>
      </c>
      <c r="D11" s="576"/>
      <c r="E11" s="576"/>
      <c r="F11" s="576"/>
      <c r="G11" s="576"/>
      <c r="H11" s="576"/>
      <c r="I11" s="576"/>
      <c r="J11" s="576"/>
      <c r="K11" s="576"/>
      <c r="L11" s="576"/>
      <c r="M11" s="576"/>
    </row>
    <row r="12" spans="3:50" x14ac:dyDescent="0.25">
      <c r="C12" s="55"/>
      <c r="D12" s="56"/>
      <c r="E12" s="56"/>
      <c r="F12" s="56"/>
      <c r="G12" s="56"/>
      <c r="H12" s="56"/>
      <c r="I12" s="56"/>
      <c r="J12" s="56"/>
      <c r="K12" s="56"/>
      <c r="L12" s="56"/>
      <c r="M12" s="56"/>
    </row>
    <row r="13" spans="3:50" x14ac:dyDescent="0.25">
      <c r="C13" s="57" t="s">
        <v>761</v>
      </c>
      <c r="D13" s="167" t="s">
        <v>640</v>
      </c>
      <c r="E13" s="167" t="s">
        <v>644</v>
      </c>
      <c r="F13" s="58"/>
      <c r="G13" s="58"/>
      <c r="H13" s="58"/>
      <c r="I13" s="58"/>
      <c r="J13" s="58"/>
      <c r="K13" s="58"/>
      <c r="L13" s="58"/>
      <c r="M13" s="58"/>
      <c r="N13" s="59"/>
      <c r="O13" s="59"/>
      <c r="P13" s="59"/>
    </row>
    <row r="14" spans="3:50" x14ac:dyDescent="0.25">
      <c r="C14" s="57" t="s">
        <v>763</v>
      </c>
      <c r="D14" s="170" t="s">
        <v>646</v>
      </c>
      <c r="E14" s="170" t="s">
        <v>647</v>
      </c>
      <c r="F14" s="170" t="s">
        <v>795</v>
      </c>
      <c r="G14" s="58"/>
      <c r="H14" s="59"/>
      <c r="I14" s="58"/>
      <c r="J14" s="58"/>
      <c r="K14" s="58"/>
      <c r="L14" s="58"/>
      <c r="M14" s="58"/>
      <c r="N14" s="59"/>
      <c r="O14" s="59"/>
      <c r="P14" s="59"/>
    </row>
    <row r="15" spans="3:50" x14ac:dyDescent="0.25">
      <c r="C15" s="57" t="s">
        <v>361</v>
      </c>
      <c r="D15" s="167" t="s">
        <v>595</v>
      </c>
      <c r="E15" s="167" t="s">
        <v>596</v>
      </c>
      <c r="F15" s="190" t="s">
        <v>597</v>
      </c>
      <c r="G15" s="190" t="s">
        <v>598</v>
      </c>
      <c r="H15" s="170" t="s">
        <v>599</v>
      </c>
      <c r="I15" s="167" t="s">
        <v>600</v>
      </c>
      <c r="J15" s="167" t="s">
        <v>601</v>
      </c>
      <c r="K15" s="167" t="s">
        <v>602</v>
      </c>
      <c r="L15" s="167" t="s">
        <v>603</v>
      </c>
      <c r="M15" s="167" t="s">
        <v>604</v>
      </c>
      <c r="N15" s="59"/>
      <c r="O15" s="59"/>
      <c r="P15" s="59"/>
    </row>
    <row r="16" spans="3:50" x14ac:dyDescent="0.25">
      <c r="C16" s="57" t="s">
        <v>547</v>
      </c>
      <c r="D16" s="167" t="s">
        <v>622</v>
      </c>
      <c r="E16" s="167" t="s">
        <v>623</v>
      </c>
      <c r="F16" s="167" t="s">
        <v>624</v>
      </c>
      <c r="G16" s="170" t="s">
        <v>638</v>
      </c>
      <c r="H16" s="169" t="s">
        <v>625</v>
      </c>
      <c r="J16" s="59"/>
      <c r="K16" s="59"/>
      <c r="L16" s="59"/>
      <c r="M16" s="59"/>
      <c r="N16" s="59"/>
      <c r="O16" s="59"/>
      <c r="P16" s="59"/>
    </row>
    <row r="17" spans="3:16" x14ac:dyDescent="0.25">
      <c r="C17" s="57" t="s">
        <v>532</v>
      </c>
      <c r="D17" s="253" t="s">
        <v>746</v>
      </c>
      <c r="E17" s="170" t="s">
        <v>582</v>
      </c>
      <c r="F17" s="170" t="s">
        <v>583</v>
      </c>
      <c r="G17" s="169" t="s">
        <v>635</v>
      </c>
      <c r="H17" s="59"/>
      <c r="I17" s="59"/>
      <c r="J17" s="59"/>
      <c r="K17" s="59"/>
      <c r="L17" s="59"/>
      <c r="M17" s="59"/>
      <c r="N17" s="59"/>
      <c r="O17" s="59"/>
      <c r="P17" s="59"/>
    </row>
    <row r="18" spans="3:16" x14ac:dyDescent="0.25">
      <c r="C18" s="57" t="s">
        <v>755</v>
      </c>
      <c r="D18" s="167" t="s">
        <v>555</v>
      </c>
      <c r="E18" s="167" t="s">
        <v>556</v>
      </c>
      <c r="F18" s="167" t="s">
        <v>557</v>
      </c>
      <c r="G18" s="59"/>
      <c r="H18" s="59"/>
      <c r="I18" s="59"/>
      <c r="J18" s="59"/>
      <c r="K18" s="59"/>
      <c r="L18" s="59"/>
      <c r="M18" s="59"/>
      <c r="N18" s="59"/>
      <c r="O18" s="59"/>
      <c r="P18" s="59"/>
    </row>
    <row r="19" spans="3:16" x14ac:dyDescent="0.25">
      <c r="C19" s="61" t="s">
        <v>548</v>
      </c>
      <c r="D19" s="170" t="s">
        <v>564</v>
      </c>
      <c r="E19" s="169" t="s">
        <v>565</v>
      </c>
      <c r="F19" s="171" t="s">
        <v>566</v>
      </c>
      <c r="G19" s="169" t="s">
        <v>567</v>
      </c>
      <c r="H19" s="166" t="s">
        <v>568</v>
      </c>
      <c r="I19" s="167" t="s">
        <v>569</v>
      </c>
      <c r="J19" s="169" t="s">
        <v>570</v>
      </c>
      <c r="K19" s="167" t="s">
        <v>610</v>
      </c>
      <c r="L19" s="167" t="s">
        <v>611</v>
      </c>
      <c r="M19" s="167" t="s">
        <v>612</v>
      </c>
      <c r="N19" s="167" t="s">
        <v>613</v>
      </c>
      <c r="O19" s="167" t="s">
        <v>614</v>
      </c>
      <c r="P19" s="170" t="s">
        <v>586</v>
      </c>
    </row>
    <row r="20" spans="3:16" x14ac:dyDescent="0.25">
      <c r="C20" s="61" t="s">
        <v>36</v>
      </c>
      <c r="D20" s="170" t="s">
        <v>552</v>
      </c>
      <c r="E20" s="170" t="s">
        <v>553</v>
      </c>
      <c r="F20" s="170" t="s">
        <v>554</v>
      </c>
      <c r="G20" s="171" t="s">
        <v>561</v>
      </c>
      <c r="H20" s="170" t="s">
        <v>575</v>
      </c>
      <c r="I20" s="170" t="s">
        <v>576</v>
      </c>
      <c r="J20" s="171" t="s">
        <v>620</v>
      </c>
      <c r="K20" s="171" t="s">
        <v>621</v>
      </c>
      <c r="L20" s="166" t="s">
        <v>629</v>
      </c>
      <c r="M20" s="169" t="s">
        <v>631</v>
      </c>
      <c r="N20" s="167" t="s">
        <v>636</v>
      </c>
      <c r="O20" s="171" t="s">
        <v>627</v>
      </c>
      <c r="P20" s="59"/>
    </row>
    <row r="21" spans="3:16" x14ac:dyDescent="0.25">
      <c r="C21" s="61" t="s">
        <v>356</v>
      </c>
      <c r="D21" s="167" t="s">
        <v>560</v>
      </c>
      <c r="E21" s="167" t="s">
        <v>615</v>
      </c>
      <c r="F21" s="167" t="s">
        <v>616</v>
      </c>
      <c r="G21" s="167" t="s">
        <v>617</v>
      </c>
      <c r="H21" s="167" t="s">
        <v>618</v>
      </c>
      <c r="I21" s="167" t="s">
        <v>619</v>
      </c>
      <c r="J21" s="167" t="s">
        <v>873</v>
      </c>
      <c r="K21" s="170" t="s">
        <v>584</v>
      </c>
      <c r="L21" s="168"/>
      <c r="M21" s="59"/>
      <c r="N21" s="59"/>
      <c r="O21" s="59"/>
      <c r="P21" s="59"/>
    </row>
    <row r="22" spans="3:16" x14ac:dyDescent="0.25">
      <c r="C22" s="57" t="s">
        <v>549</v>
      </c>
      <c r="D22" s="170" t="s">
        <v>578</v>
      </c>
      <c r="E22" s="170" t="s">
        <v>579</v>
      </c>
      <c r="F22" s="167" t="s">
        <v>580</v>
      </c>
      <c r="G22" s="59"/>
      <c r="H22" s="59"/>
      <c r="I22" s="59"/>
      <c r="J22" s="59"/>
      <c r="K22" s="59"/>
      <c r="L22" s="59"/>
      <c r="M22" s="59"/>
      <c r="N22" s="59"/>
      <c r="O22" s="59"/>
      <c r="P22" s="59"/>
    </row>
    <row r="23" spans="3:16" x14ac:dyDescent="0.25">
      <c r="C23" s="57" t="s">
        <v>791</v>
      </c>
      <c r="D23" s="170" t="s">
        <v>588</v>
      </c>
      <c r="E23" s="170" t="s">
        <v>558</v>
      </c>
      <c r="F23" s="58"/>
      <c r="G23" s="59"/>
      <c r="H23" s="59"/>
      <c r="I23" s="59"/>
      <c r="J23" s="59"/>
      <c r="K23" s="59"/>
      <c r="L23" s="59"/>
      <c r="M23" s="59"/>
      <c r="N23" s="59"/>
      <c r="O23" s="59"/>
      <c r="P23" s="59"/>
    </row>
    <row r="24" spans="3:16" x14ac:dyDescent="0.25">
      <c r="C24" s="57" t="s">
        <v>109</v>
      </c>
      <c r="D24" s="167" t="s">
        <v>589</v>
      </c>
      <c r="E24" s="59"/>
      <c r="F24" s="59"/>
      <c r="G24" s="59"/>
      <c r="H24" s="59"/>
      <c r="I24" s="59"/>
      <c r="J24" s="59"/>
      <c r="K24" s="59"/>
      <c r="L24" s="59"/>
      <c r="M24" s="59"/>
      <c r="N24" s="59"/>
      <c r="O24" s="59"/>
      <c r="P24" s="59"/>
    </row>
    <row r="25" spans="3:16" x14ac:dyDescent="0.25">
      <c r="C25" s="57" t="s">
        <v>758</v>
      </c>
      <c r="D25" s="170" t="s">
        <v>630</v>
      </c>
      <c r="E25" s="59"/>
      <c r="F25" s="59"/>
      <c r="G25" s="59"/>
      <c r="H25" s="59"/>
      <c r="I25" s="59"/>
      <c r="J25" s="59"/>
      <c r="K25" s="59"/>
      <c r="L25" s="59"/>
      <c r="M25" s="59"/>
      <c r="N25" s="59"/>
      <c r="O25" s="59"/>
      <c r="P25" s="59"/>
    </row>
    <row r="26" spans="3:16" x14ac:dyDescent="0.25">
      <c r="C26" s="61" t="s">
        <v>777</v>
      </c>
      <c r="D26" s="170" t="s">
        <v>571</v>
      </c>
      <c r="E26" s="167" t="s">
        <v>605</v>
      </c>
      <c r="F26" s="167" t="s">
        <v>606</v>
      </c>
      <c r="G26" s="167" t="s">
        <v>607</v>
      </c>
      <c r="H26" s="167" t="s">
        <v>608</v>
      </c>
      <c r="I26" s="167" t="s">
        <v>609</v>
      </c>
      <c r="J26" s="59"/>
      <c r="K26" s="59"/>
      <c r="L26" s="59"/>
      <c r="M26" s="59"/>
      <c r="N26" s="59"/>
      <c r="O26" s="59"/>
      <c r="P26" s="59"/>
    </row>
    <row r="27" spans="3:16" x14ac:dyDescent="0.25">
      <c r="C27" s="57" t="s">
        <v>359</v>
      </c>
      <c r="D27" s="167" t="s">
        <v>590</v>
      </c>
      <c r="E27" s="167" t="s">
        <v>591</v>
      </c>
      <c r="F27" s="167" t="s">
        <v>592</v>
      </c>
      <c r="G27" s="167" t="s">
        <v>593</v>
      </c>
      <c r="H27" s="167" t="s">
        <v>594</v>
      </c>
      <c r="I27" s="167" t="s">
        <v>643</v>
      </c>
      <c r="J27" s="59"/>
      <c r="K27" s="59"/>
      <c r="L27" s="59"/>
      <c r="M27" s="59"/>
      <c r="N27" s="59"/>
      <c r="O27" s="59"/>
      <c r="P27" s="59"/>
    </row>
    <row r="28" spans="3:16" x14ac:dyDescent="0.25">
      <c r="C28" s="61" t="s">
        <v>550</v>
      </c>
      <c r="D28" s="170" t="s">
        <v>563</v>
      </c>
      <c r="E28" s="59"/>
      <c r="F28" s="59"/>
      <c r="G28" s="59"/>
      <c r="H28" s="59"/>
      <c r="I28" s="59"/>
      <c r="J28" s="59"/>
      <c r="K28" s="59"/>
      <c r="L28" s="59"/>
      <c r="M28" s="59"/>
      <c r="N28" s="59"/>
      <c r="O28" s="59"/>
      <c r="P28" s="59"/>
    </row>
    <row r="29" spans="3:16" x14ac:dyDescent="0.25">
      <c r="C29" s="57" t="s">
        <v>363</v>
      </c>
      <c r="D29" s="167" t="s">
        <v>626</v>
      </c>
      <c r="E29" s="170" t="s">
        <v>587</v>
      </c>
      <c r="F29" s="58"/>
      <c r="G29" s="59"/>
      <c r="H29" s="59"/>
      <c r="I29" s="59"/>
      <c r="J29" s="59"/>
      <c r="K29" s="59"/>
      <c r="L29" s="59"/>
      <c r="M29" s="59"/>
      <c r="N29" s="59"/>
      <c r="O29" s="59"/>
      <c r="P29" s="59"/>
    </row>
    <row r="30" spans="3:16" x14ac:dyDescent="0.25">
      <c r="C30" s="57" t="s">
        <v>551</v>
      </c>
      <c r="D30" s="170" t="s">
        <v>559</v>
      </c>
      <c r="E30" s="170" t="s">
        <v>577</v>
      </c>
      <c r="F30" s="171" t="s">
        <v>632</v>
      </c>
      <c r="G30" s="171" t="s">
        <v>633</v>
      </c>
      <c r="H30" s="167" t="s">
        <v>639</v>
      </c>
      <c r="I30" s="170" t="s">
        <v>585</v>
      </c>
      <c r="J30" s="59"/>
      <c r="K30" s="59"/>
      <c r="L30" s="59"/>
      <c r="M30" s="59"/>
      <c r="N30" s="59"/>
      <c r="O30" s="59"/>
      <c r="P30" s="59"/>
    </row>
    <row r="31" spans="3:16" x14ac:dyDescent="0.25">
      <c r="C31" s="57" t="s">
        <v>407</v>
      </c>
      <c r="D31" s="170" t="s">
        <v>745</v>
      </c>
      <c r="E31" s="171" t="s">
        <v>562</v>
      </c>
      <c r="F31" s="170" t="s">
        <v>572</v>
      </c>
      <c r="G31" s="170" t="s">
        <v>573</v>
      </c>
      <c r="H31" s="167" t="s">
        <v>574</v>
      </c>
      <c r="I31" s="167" t="s">
        <v>641</v>
      </c>
      <c r="J31" s="170" t="s">
        <v>581</v>
      </c>
      <c r="K31" s="167" t="s">
        <v>642</v>
      </c>
      <c r="L31" s="170" t="s">
        <v>645</v>
      </c>
      <c r="M31" s="59"/>
      <c r="N31" s="59"/>
      <c r="O31" s="59"/>
      <c r="P31" s="59"/>
    </row>
    <row r="32" spans="3:16" x14ac:dyDescent="0.25">
      <c r="C32" s="57" t="s">
        <v>760</v>
      </c>
      <c r="D32" s="170" t="s">
        <v>634</v>
      </c>
      <c r="E32" s="58"/>
      <c r="F32" s="58"/>
      <c r="G32" s="58"/>
      <c r="H32" s="58"/>
      <c r="I32" s="59"/>
      <c r="J32" s="59"/>
      <c r="K32" s="59"/>
      <c r="L32" s="59"/>
      <c r="M32" s="59"/>
      <c r="N32" s="59"/>
      <c r="O32" s="59"/>
      <c r="P32" s="59"/>
    </row>
    <row r="33" spans="3:16" x14ac:dyDescent="0.25">
      <c r="C33" s="65" t="s">
        <v>757</v>
      </c>
      <c r="D33" s="170" t="s">
        <v>637</v>
      </c>
      <c r="E33" s="58"/>
      <c r="F33" s="58"/>
      <c r="G33" s="58"/>
      <c r="H33" s="58"/>
      <c r="I33" s="59"/>
      <c r="J33" s="59"/>
      <c r="K33" s="59"/>
      <c r="L33" s="59"/>
      <c r="M33" s="59"/>
      <c r="N33" s="59"/>
      <c r="O33" s="59"/>
      <c r="P33" s="59"/>
    </row>
    <row r="35" spans="3:16" x14ac:dyDescent="0.25">
      <c r="C35" s="576" t="s">
        <v>665</v>
      </c>
      <c r="D35" s="576"/>
      <c r="E35" s="576"/>
      <c r="F35" s="576"/>
      <c r="G35" s="576"/>
      <c r="H35" s="576"/>
      <c r="I35" s="576"/>
      <c r="J35" s="576"/>
      <c r="K35" s="576"/>
      <c r="L35" s="576"/>
      <c r="M35" s="576"/>
    </row>
    <row r="37" spans="3:16" x14ac:dyDescent="0.25">
      <c r="C37" s="61" t="s">
        <v>686</v>
      </c>
      <c r="D37" s="169" t="s">
        <v>680</v>
      </c>
      <c r="E37" s="59"/>
      <c r="F37" s="59"/>
      <c r="G37" s="59"/>
      <c r="H37" s="59"/>
      <c r="I37" s="59"/>
      <c r="J37" s="59"/>
      <c r="K37" s="59"/>
      <c r="L37" s="59"/>
      <c r="M37" s="59"/>
    </row>
    <row r="38" spans="3:16" x14ac:dyDescent="0.25">
      <c r="C38" s="61" t="s">
        <v>545</v>
      </c>
      <c r="D38" s="169" t="s">
        <v>670</v>
      </c>
      <c r="E38" s="59"/>
      <c r="F38" s="59"/>
      <c r="G38" s="59"/>
      <c r="H38" s="59"/>
      <c r="I38" s="59"/>
      <c r="J38" s="59"/>
      <c r="K38" s="59"/>
      <c r="L38" s="59"/>
      <c r="M38" s="59"/>
    </row>
    <row r="39" spans="3:16" x14ac:dyDescent="0.25">
      <c r="C39" s="61" t="s">
        <v>532</v>
      </c>
      <c r="D39" s="167" t="s">
        <v>685</v>
      </c>
      <c r="E39" s="60"/>
      <c r="F39" s="59"/>
      <c r="G39" s="59"/>
      <c r="H39" s="59"/>
      <c r="I39" s="59"/>
      <c r="J39" s="59"/>
      <c r="K39" s="59"/>
      <c r="L39" s="59"/>
      <c r="M39" s="59"/>
    </row>
    <row r="40" spans="3:16" x14ac:dyDescent="0.25">
      <c r="C40" s="61" t="s">
        <v>548</v>
      </c>
      <c r="D40" s="167" t="s">
        <v>679</v>
      </c>
      <c r="E40" s="59"/>
      <c r="F40" s="59"/>
      <c r="G40" s="59"/>
      <c r="H40" s="59"/>
      <c r="I40" s="59"/>
      <c r="J40" s="59"/>
      <c r="K40" s="59"/>
      <c r="L40" s="59"/>
      <c r="M40" s="59"/>
    </row>
    <row r="41" spans="3:16" x14ac:dyDescent="0.25">
      <c r="C41" s="61" t="s">
        <v>789</v>
      </c>
      <c r="D41" s="167" t="s">
        <v>784</v>
      </c>
      <c r="E41" s="64"/>
      <c r="F41" s="59"/>
      <c r="G41" s="59"/>
      <c r="H41" s="59"/>
      <c r="I41" s="59"/>
      <c r="J41" s="59"/>
      <c r="K41" s="59"/>
      <c r="L41" s="59"/>
      <c r="M41" s="59"/>
    </row>
    <row r="42" spans="3:16" x14ac:dyDescent="0.25">
      <c r="C42" s="61" t="s">
        <v>36</v>
      </c>
      <c r="D42" s="170" t="s">
        <v>750</v>
      </c>
      <c r="E42" s="62"/>
      <c r="F42" s="59"/>
      <c r="G42" s="59"/>
      <c r="H42" s="59"/>
      <c r="I42" s="59"/>
      <c r="J42" s="59"/>
      <c r="K42" s="59"/>
      <c r="L42" s="59"/>
      <c r="M42" s="59"/>
    </row>
    <row r="43" spans="3:16" x14ac:dyDescent="0.25">
      <c r="C43" s="61" t="s">
        <v>161</v>
      </c>
      <c r="D43" s="170" t="s">
        <v>674</v>
      </c>
      <c r="E43" s="59"/>
      <c r="F43" s="59"/>
      <c r="G43" s="59"/>
      <c r="H43" s="59"/>
      <c r="I43" s="59"/>
      <c r="J43" s="59"/>
      <c r="K43" s="59"/>
      <c r="L43" s="59"/>
      <c r="M43" s="59"/>
    </row>
    <row r="44" spans="3:16" x14ac:dyDescent="0.25">
      <c r="C44" s="61" t="s">
        <v>179</v>
      </c>
      <c r="D44" s="170" t="s">
        <v>682</v>
      </c>
      <c r="F44" s="62"/>
      <c r="G44" s="59"/>
      <c r="H44" s="59"/>
      <c r="I44" s="59"/>
      <c r="J44" s="59"/>
      <c r="K44" s="59"/>
      <c r="L44" s="59"/>
      <c r="M44" s="59"/>
    </row>
    <row r="45" spans="3:16" x14ac:dyDescent="0.25">
      <c r="C45" s="65" t="s">
        <v>137</v>
      </c>
      <c r="D45" s="170" t="s">
        <v>672</v>
      </c>
      <c r="E45" s="170" t="s">
        <v>676</v>
      </c>
      <c r="F45" s="170" t="s">
        <v>677</v>
      </c>
      <c r="G45" s="190" t="s">
        <v>683</v>
      </c>
      <c r="H45" s="63"/>
      <c r="I45" s="59"/>
      <c r="J45" s="59"/>
      <c r="K45" s="59"/>
      <c r="L45" s="59"/>
      <c r="M45" s="59"/>
    </row>
    <row r="46" spans="3:16" x14ac:dyDescent="0.25">
      <c r="C46" s="61" t="s">
        <v>407</v>
      </c>
      <c r="D46" s="190" t="s">
        <v>684</v>
      </c>
      <c r="E46" s="60"/>
      <c r="F46" s="59"/>
      <c r="G46" s="59"/>
      <c r="H46" s="59"/>
      <c r="I46" s="59"/>
      <c r="J46" s="59"/>
      <c r="K46" s="59"/>
      <c r="L46" s="59"/>
      <c r="M46" s="59"/>
    </row>
    <row r="47" spans="3:16" x14ac:dyDescent="0.25">
      <c r="C47" s="65" t="s">
        <v>954</v>
      </c>
      <c r="D47" s="169" t="s">
        <v>671</v>
      </c>
      <c r="E47" s="59"/>
      <c r="F47" s="59"/>
      <c r="G47" s="59"/>
      <c r="H47" s="59"/>
      <c r="I47" s="59"/>
      <c r="J47" s="59"/>
      <c r="K47" s="59"/>
      <c r="L47" s="59"/>
      <c r="M47" s="59"/>
    </row>
    <row r="48" spans="3:16" x14ac:dyDescent="0.25">
      <c r="C48" s="65" t="s">
        <v>757</v>
      </c>
      <c r="D48" s="170" t="s">
        <v>666</v>
      </c>
      <c r="E48" s="167" t="s">
        <v>667</v>
      </c>
      <c r="F48" s="167" t="s">
        <v>668</v>
      </c>
      <c r="G48" s="167" t="s">
        <v>669</v>
      </c>
      <c r="H48" s="59"/>
      <c r="I48" s="59"/>
      <c r="J48" s="59"/>
      <c r="K48" s="59"/>
      <c r="L48" s="59"/>
      <c r="M48" s="59"/>
    </row>
    <row r="49" spans="3:13" x14ac:dyDescent="0.25">
      <c r="C49" s="61" t="s">
        <v>687</v>
      </c>
      <c r="D49" s="169" t="s">
        <v>681</v>
      </c>
      <c r="E49" s="59"/>
      <c r="F49" s="59"/>
      <c r="G49" s="59"/>
      <c r="H49" s="59"/>
      <c r="I49" s="59"/>
      <c r="J49" s="59"/>
      <c r="K49" s="59"/>
      <c r="L49" s="59"/>
      <c r="M49" s="59"/>
    </row>
    <row r="51" spans="3:13" x14ac:dyDescent="0.25">
      <c r="C51" s="576" t="s">
        <v>689</v>
      </c>
      <c r="D51" s="576"/>
      <c r="E51" s="576"/>
      <c r="F51" s="576"/>
      <c r="G51" s="576"/>
      <c r="H51" s="576"/>
      <c r="I51" s="576"/>
      <c r="J51" s="576"/>
      <c r="K51" s="576"/>
      <c r="L51" s="576"/>
      <c r="M51" s="576"/>
    </row>
    <row r="53" spans="3:13" x14ac:dyDescent="0.25">
      <c r="C53" s="61" t="s">
        <v>36</v>
      </c>
      <c r="D53" s="171" t="s">
        <v>690</v>
      </c>
      <c r="E53" s="171" t="s">
        <v>691</v>
      </c>
      <c r="F53" s="171" t="s">
        <v>692</v>
      </c>
      <c r="G53" s="171" t="s">
        <v>693</v>
      </c>
      <c r="H53" s="171" t="s">
        <v>695</v>
      </c>
      <c r="I53" s="167" t="s">
        <v>696</v>
      </c>
      <c r="J53" s="167" t="s">
        <v>697</v>
      </c>
      <c r="K53" s="167" t="s">
        <v>698</v>
      </c>
      <c r="L53" s="59"/>
      <c r="M53" s="59"/>
    </row>
    <row r="55" spans="3:13" x14ac:dyDescent="0.25">
      <c r="C55" s="576" t="s">
        <v>699</v>
      </c>
      <c r="D55" s="576"/>
      <c r="E55" s="576"/>
      <c r="F55" s="576"/>
      <c r="G55" s="576"/>
      <c r="H55" s="576"/>
      <c r="I55" s="576"/>
      <c r="J55" s="576"/>
      <c r="K55" s="576"/>
      <c r="L55" s="576"/>
      <c r="M55" s="576"/>
    </row>
    <row r="57" spans="3:13" x14ac:dyDescent="0.25">
      <c r="C57" s="61" t="s">
        <v>532</v>
      </c>
      <c r="D57" s="171" t="s">
        <v>707</v>
      </c>
      <c r="E57" s="59"/>
      <c r="F57" s="59"/>
      <c r="G57" s="59"/>
      <c r="H57" s="59"/>
      <c r="I57" s="59"/>
      <c r="J57" s="59"/>
      <c r="K57" s="59"/>
      <c r="L57" s="59"/>
      <c r="M57" s="59"/>
    </row>
    <row r="58" spans="3:13" x14ac:dyDescent="0.25">
      <c r="C58" s="61" t="s">
        <v>36</v>
      </c>
      <c r="D58" s="171" t="s">
        <v>705</v>
      </c>
      <c r="E58" s="170" t="s">
        <v>706</v>
      </c>
      <c r="F58" s="170" t="s">
        <v>708</v>
      </c>
      <c r="G58" s="167" t="s">
        <v>709</v>
      </c>
      <c r="H58" s="167" t="s">
        <v>710</v>
      </c>
      <c r="I58" s="66"/>
      <c r="J58" s="66"/>
      <c r="K58" s="66"/>
      <c r="L58" s="59"/>
      <c r="M58" s="59"/>
    </row>
    <row r="60" spans="3:13" x14ac:dyDescent="0.25">
      <c r="C60" s="576" t="s">
        <v>711</v>
      </c>
      <c r="D60" s="576"/>
      <c r="E60" s="576"/>
      <c r="F60" s="576"/>
      <c r="G60" s="576"/>
      <c r="H60" s="576"/>
      <c r="I60" s="576"/>
      <c r="J60" s="576"/>
      <c r="K60" s="576"/>
      <c r="L60" s="576"/>
      <c r="M60" s="576"/>
    </row>
    <row r="61" spans="3:13" x14ac:dyDescent="0.25">
      <c r="D61" s="158"/>
      <c r="E61" s="158"/>
      <c r="F61" s="158"/>
      <c r="G61" s="158"/>
      <c r="H61" s="158"/>
      <c r="I61" s="158"/>
    </row>
    <row r="62" spans="3:13" x14ac:dyDescent="0.25">
      <c r="C62" s="61" t="s">
        <v>36</v>
      </c>
      <c r="D62" s="170" t="s">
        <v>738</v>
      </c>
      <c r="E62" s="170" t="s">
        <v>739</v>
      </c>
      <c r="F62" s="170" t="s">
        <v>740</v>
      </c>
      <c r="G62" s="170" t="s">
        <v>741</v>
      </c>
      <c r="H62" s="170" t="s">
        <v>742</v>
      </c>
      <c r="I62" s="58"/>
      <c r="J62" s="66"/>
      <c r="K62" s="66"/>
      <c r="L62" s="59"/>
      <c r="M62" s="59"/>
    </row>
  </sheetData>
  <mergeCells count="12">
    <mergeCell ref="C55:M55"/>
    <mergeCell ref="C60:M60"/>
    <mergeCell ref="N5:P5"/>
    <mergeCell ref="N6:O6"/>
    <mergeCell ref="N7:O7"/>
    <mergeCell ref="N8:O8"/>
    <mergeCell ref="N9:O9"/>
    <mergeCell ref="C1:M7"/>
    <mergeCell ref="C11:M11"/>
    <mergeCell ref="N10:O10"/>
    <mergeCell ref="C35:M35"/>
    <mergeCell ref="C51:M51"/>
  </mergeCells>
  <conditionalFormatting sqref="F13:P13 G14:P14 N15:P15 L21:P21 J16:P16 H17:P17 G18:P18 P20 G22:P22 F23:P23 E24:P25 J26:P27 E28:P28 J30:P30 M31:P31 E32:P33 F29:P29">
    <cfRule type="cellIs" dxfId="1302" priority="143" operator="equal">
      <formula>#REF!</formula>
    </cfRule>
  </conditionalFormatting>
  <hyperlinks>
    <hyperlink ref="C11:M11" location="'OBJ 1'!A1" display="OBJETIVO ESTRATEGICO 1"/>
    <hyperlink ref="C35:M35" location="'OBJ 2'!J8" display="OBJETIVO ESTRATEGICO 2"/>
    <hyperlink ref="C51:M51" location="'OBJ 3'!J8" display="OBJETIVO ESTRATEGICO 3"/>
    <hyperlink ref="D53" location="'OBJ 3'!H16" display="3,1,1,1"/>
    <hyperlink ref="E53" location="'OBJ 3'!H17" display="3,1,1,2"/>
    <hyperlink ref="F53" location="'OBJ 3'!H18" display="3,1,1,3"/>
    <hyperlink ref="G53" location="'OBJ 3'!H19" display="3,1,1,4"/>
    <hyperlink ref="H53" location="'OBJ 3'!H20" display="3,1,2,1"/>
    <hyperlink ref="I53" location="'OBJ 3'!H21" display="3,1,3,1"/>
    <hyperlink ref="J53" location="'OBJ 3'!H22" display="3,1,3,2"/>
    <hyperlink ref="K53" location="'OBJ 3'!H23" display="3,1,3,3"/>
    <hyperlink ref="C55:M55" location="'OBJ 4'!J8" display="OBJETIVO ESTRATEGICO 4"/>
    <hyperlink ref="D58" location="'OBJ 4'!H16" display="4,1,1,1"/>
    <hyperlink ref="E58" location="'OBJ 4'!H17" display="4,1,1,2"/>
    <hyperlink ref="F58" location="'OBJ 4'!H19" display="4,1,2,1"/>
    <hyperlink ref="G58" location="'OBJ 4'!H20" display="4,1,2,2"/>
    <hyperlink ref="H58" location="'OBJ 4'!H21" display="4,2,1,1"/>
    <hyperlink ref="D57" location="'OBJ 4'!H18" display="4,1,1,3"/>
    <hyperlink ref="C60:M60" location="'OBJ 5'!J8" display="OBJETIVO ESTRATEGICO 5"/>
    <hyperlink ref="D62" location="'OBJ 5'!H16" display="5,1,1,1"/>
    <hyperlink ref="E62" location="'OBJ 5'!H17" display="5,1,1,2"/>
    <hyperlink ref="F62" location="'OBJ 5'!H18" display="5,1,1,3"/>
    <hyperlink ref="G62" location="'OBJ 5'!H19" display="5,1,1,4"/>
    <hyperlink ref="H62" location="'OBJ 5'!H20" display="5,1,1,5"/>
    <hyperlink ref="D15" location="'OBJ 1'!H61" display="1,3,3,1"/>
    <hyperlink ref="E15" location="'OBJ 1'!H62" display="1,3,3,2"/>
    <hyperlink ref="H15" location="'OBJ 1'!H64" display="1,3,3,5"/>
    <hyperlink ref="I15" location="'OBJ 1'!H65" display="1,3,4,1"/>
    <hyperlink ref="J15" location="'OBJ 1'!H66" display="1,3,4,2"/>
    <hyperlink ref="K15" location="'OBJ 1'!H67" display="1,3,4,3"/>
    <hyperlink ref="L15" location="'OBJ 1'!H68" display="1,3,4,4"/>
    <hyperlink ref="M15" location="'OBJ 1'!H69" display="1,3,4,5"/>
    <hyperlink ref="D16" location="'OBJ 1'!H88" display="1,5,1,3"/>
    <hyperlink ref="E16" location="'OBJ 1'!H89" display="1,5,1,4"/>
    <hyperlink ref="F16" location="'OBJ 1'!H90" display="1,5,1,5"/>
    <hyperlink ref="D17" location="'OBJ 1'!H23" display="1,1,1,10"/>
    <hyperlink ref="D18" location="'OBJ 1'!H17" display="1,1,1,4"/>
    <hyperlink ref="E18" location="'OBJ 1'!H18" display="1,1,1,5"/>
    <hyperlink ref="F18" location="'OBJ 1'!H19" display="1,1,1,6"/>
    <hyperlink ref="E23" location="'OBJ 1'!H20" display="1,1,1,7"/>
    <hyperlink ref="D19" location="'OBJ 1'!H28" display="1,1,2,6"/>
    <hyperlink ref="E19" location="'OBJ 1'!H29" display="1,1,2,7"/>
    <hyperlink ref="F19" location="'OBJ 1'!H30" display="1,1,2,8"/>
    <hyperlink ref="G19" location="'OBJ 1'!H31" display="1,1,2,9"/>
    <hyperlink ref="H19" location="'OBJ 1'!H32" display="1,1,2,10"/>
    <hyperlink ref="I19" location="'OBJ 1'!H33" display="1,1,2,11"/>
    <hyperlink ref="J19" location="'OBJ 1'!H34" display="1,1,2,12"/>
    <hyperlink ref="K19" location="'OBJ 1'!H75" display="1,3,6,1"/>
    <hyperlink ref="L19" location="'OBJ 1'!H76" display="1,3,6,2"/>
    <hyperlink ref="M19" location="'OBJ 1'!H77" display="1,3,6,3"/>
    <hyperlink ref="N19" location="'OBJ 1'!H78" display="1,3,6,4"/>
    <hyperlink ref="O19" location="'OBJ 1'!H79" display="1,3,6,5"/>
    <hyperlink ref="D20" location="'OBJ 1'!H14" display="1,1,1,1"/>
    <hyperlink ref="E20" location="'OBJ 1'!H15" display="1,1,1,2"/>
    <hyperlink ref="F20" location="'OBJ 1'!H16" display="1,1,1,3"/>
    <hyperlink ref="G20" location="'OBJ 1'!H25" display="1,1,2,3"/>
    <hyperlink ref="H20" location="'OBJ 1'!H39" display="1,1,3,1"/>
    <hyperlink ref="I20" location="'OBJ 1'!H40" display="1,1,3,2"/>
    <hyperlink ref="J20" location="'OBJ 1'!H86" display="1,5,1,1"/>
    <hyperlink ref="K20" location="'OBJ 1'!H87" display="1,5,1,2"/>
    <hyperlink ref="D21" location="'OBJ 1'!H24" display="1,1,2,1"/>
    <hyperlink ref="D22" location="'OBJ 1'!H42" display="1,1,4,1"/>
    <hyperlink ref="E22" location="'OBJ 1'!H43" display="1,1,4,2"/>
    <hyperlink ref="F22" location="'OBJ 1'!H44" display="1,1,4,3"/>
    <hyperlink ref="D24" location="'OBJ 1'!H53" display="1,3,1,1"/>
    <hyperlink ref="D26" location="'OBJ 1'!H35" display="1,1,2,13"/>
    <hyperlink ref="E26" location="'OBJ 1'!H70" display="1,3,5,1"/>
    <hyperlink ref="F26" location="'OBJ 1'!H71" display="1,3,5,2"/>
    <hyperlink ref="G26" location="'OBJ 1'!H72" display="1,3,5,3"/>
    <hyperlink ref="H26" location="'OBJ 1'!H73" display="1,3,5,4"/>
    <hyperlink ref="I26" location="'OBJ 1'!H74" display="1,3,5,5"/>
    <hyperlink ref="D27" location="'OBJ 1'!H54" display="1,3,2,1"/>
    <hyperlink ref="E27" location="'OBJ 1'!H55" display="1,3,2,2"/>
    <hyperlink ref="F27" location="'OBJ 1'!H57" display="1,3,2,3"/>
    <hyperlink ref="H27" location="'OBJ 1'!H59" display="1,3,2,5"/>
    <hyperlink ref="D28" location="'OBJ 1'!H27" display="1,1,2,5"/>
    <hyperlink ref="D29" location="'OBJ 1'!H92" display="1,5,1,7"/>
    <hyperlink ref="D30" location="'OBJ 1'!H21" display="1,1,1,8"/>
    <hyperlink ref="E30" location="'OBJ 1'!H41" display="1,1,3,3"/>
    <hyperlink ref="D31" location="'OBJ 1'!H22" display="1,1,1,9"/>
    <hyperlink ref="E31" location="'OBJ 1'!H26" display="1,1,2,4"/>
    <hyperlink ref="F31" location="'OBJ 1'!H36" display="1,1,2,14"/>
    <hyperlink ref="G31" location="'OBJ 1'!H37" display="1,1,2,15"/>
    <hyperlink ref="H31" location="'OBJ 1'!H38" display="1,1,2,16"/>
    <hyperlink ref="F30" location="'OBJ 1'!H97" display="1,6,1,4"/>
    <hyperlink ref="G30" location="'OBJ 1'!H98" display="1,6,1,5"/>
    <hyperlink ref="D25" location="'OBJ 1'!H95" display="1,6,1,2"/>
    <hyperlink ref="M20" location="'OBJ 1'!H96" display="1,6,1,3"/>
    <hyperlink ref="D32" location="'OBJ 1'!H99" display="1,6,1,6"/>
    <hyperlink ref="G16" location="'OBJ 1'!H103" display="1,6,1,10"/>
    <hyperlink ref="H30" location="'OBJ 1'!H104" display="1,6,1,11"/>
    <hyperlink ref="D13" location="'OBJ 1'!H105" display="1,6,1,12"/>
    <hyperlink ref="I31" location="'OBJ 1'!H106" display="1,6,1,13"/>
    <hyperlink ref="K31" location="'OBJ 1'!H107" display="1,6,1,14"/>
    <hyperlink ref="I27" location="'OBJ 1'!H108" display="1,6,1,15"/>
    <hyperlink ref="E13" location="'OBJ 1'!H109" display="1,6,1,16"/>
    <hyperlink ref="L31" location="'OBJ 1'!H110" display="1,6,1,17"/>
    <hyperlink ref="D14" location="'OBJ 1'!H111" display="1,6,1,18"/>
    <hyperlink ref="E14" location="'OBJ 1'!H112" display="1,6,1,19"/>
    <hyperlink ref="E17" location="'OBJ 1'!H46" display="1,2,1,2"/>
    <hyperlink ref="F17" location="'OBJ 1'!H47" display="1,2,1,3"/>
    <hyperlink ref="J31" location="'OBJ 1'!H45" display="1,2,1,1"/>
    <hyperlink ref="I30" location="'OBJ 1'!H49" display="1,2,1,5"/>
    <hyperlink ref="P19" location="'OBJ 1'!H50" display="1,2,1,6"/>
    <hyperlink ref="E29" location="'OBJ 1'!H51" display="1,2,1,7"/>
    <hyperlink ref="G17" location="'OBJ 1'!H100" display="1,6,1,7"/>
    <hyperlink ref="N20" location="'OBJ 1'!H101" display="1,6,1,8"/>
    <hyperlink ref="D33" location="'OBJ 1'!H102" display="1,6,1,9"/>
    <hyperlink ref="D48" location="'OBJ 2'!H15" display="2,1,1,1"/>
    <hyperlink ref="E48" location="'OBJ 2'!H16" display="2,1,1,2"/>
    <hyperlink ref="F48" location="'OBJ 2'!H17" display="2,1,1,3"/>
    <hyperlink ref="G48" location="'OBJ 2'!H18" display="2,1,1,4"/>
    <hyperlink ref="D38" location="'OBJ 2'!H19" display="2,1,1,5"/>
    <hyperlink ref="D47" location="'OBJ 2'!H20" display="2,1,1,6"/>
    <hyperlink ref="D41" location="'OBJ 2'!H21" display="2,1,1,7"/>
    <hyperlink ref="D43" location="'OBJ 2'!H24" display="2,1,3,2"/>
    <hyperlink ref="D42" location="'OBJ 2'!H25" display="2,1,3,3"/>
    <hyperlink ref="E45" location="'OBJ 2'!H26" display="2,1,4,1"/>
    <hyperlink ref="F45" location="'OBJ 2'!H27" display="2,1,4,2"/>
    <hyperlink ref="D40" location="'OBJ 2'!H28" display="2.2.1.1"/>
    <hyperlink ref="D37" location="'OBJ 2'!H29" display="2.2.1.2"/>
    <hyperlink ref="D49" location="'OBJ 2'!H30" display="2.2.1.3"/>
    <hyperlink ref="D44" location="'OBJ 2'!H32" display="2,3,1,2"/>
    <hyperlink ref="D39" location="'OBJ 2'!H35" display="2,3,1,5"/>
    <hyperlink ref="D23" location="'OBJ 1'!H52" display="1,2,1,8"/>
    <hyperlink ref="F14" location="'OBJ 1'!H113" display="1,6,1,20"/>
    <hyperlink ref="H16" location="'OBJ 1'!H91" display="1,5,1,6"/>
    <hyperlink ref="O20" location="'OBJ 1'!H93" display="1,5,1,8"/>
    <hyperlink ref="G27" location="'OBJ 1'!H58" display="1,3,2,4"/>
    <hyperlink ref="K21" location="'OBJ 1'!H48" display="1,2,1,4"/>
    <hyperlink ref="L20" location="'OBJ 1'!H94" display="1,6,1,1"/>
    <hyperlink ref="E21" location="'OBJ 1'!H80" display="1,4,1,1"/>
    <hyperlink ref="F21" location="'OBJ 1'!H81" display="1,4,1,2"/>
    <hyperlink ref="G21" location="'OBJ 1'!H82" display="1,4,1,3"/>
    <hyperlink ref="H21" location="'OBJ 1'!H83" display="1,4,1,4"/>
    <hyperlink ref="I21" location="'OBJ 1'!H84" display="1,4,1,5"/>
    <hyperlink ref="J21" location="'OBJ 1'!H85" display="1,4,1,6"/>
    <hyperlink ref="F15" location="'OBJ 1'!H62" display="1,3,3,3"/>
    <hyperlink ref="G15" location="'OBJ 1'!H63" display="1,3,3,4"/>
    <hyperlink ref="D45" location="'OBJ 2'!H22" display="2,1,2,1"/>
    <hyperlink ref="G45" location="'OBJ 2'!H32" display="2,3,1,3"/>
    <hyperlink ref="D46" location="'OBJ 2'!H34" display="2,3,1,4"/>
  </hyperlink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B1:AW210"/>
  <sheetViews>
    <sheetView topLeftCell="A68" zoomScaleNormal="100" workbookViewId="0">
      <selection activeCell="H22" sqref="H22:O22"/>
    </sheetView>
  </sheetViews>
  <sheetFormatPr baseColWidth="10" defaultColWidth="11.42578125" defaultRowHeight="15" x14ac:dyDescent="0.25"/>
  <cols>
    <col min="1" max="1" width="11.42578125" style="222"/>
    <col min="2" max="2" width="17.42578125" style="220" customWidth="1"/>
    <col min="3" max="3" width="42.7109375" style="211" customWidth="1"/>
    <col min="4" max="4" width="16" style="211" customWidth="1"/>
    <col min="5" max="5" width="15.140625" style="211" customWidth="1"/>
    <col min="6" max="6" width="15.7109375" style="211" customWidth="1"/>
    <col min="7" max="7" width="7.85546875" style="211" customWidth="1"/>
    <col min="8" max="14" width="7.85546875" style="221" customWidth="1"/>
    <col min="15" max="15" width="11.42578125" style="221"/>
    <col min="16" max="16384" width="11.42578125" style="222"/>
  </cols>
  <sheetData>
    <row r="1" spans="3:49" s="53" customFormat="1" ht="16.149999999999999" customHeight="1" x14ac:dyDescent="0.25">
      <c r="C1" s="579" t="s">
        <v>961</v>
      </c>
      <c r="D1" s="579"/>
      <c r="E1" s="579"/>
      <c r="F1" s="579"/>
      <c r="G1" s="579"/>
      <c r="H1" s="579"/>
      <c r="I1" s="579"/>
      <c r="J1" s="579"/>
      <c r="K1" s="579"/>
      <c r="L1" s="579"/>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row>
    <row r="2" spans="3:49" s="53" customFormat="1" ht="16.149999999999999" customHeight="1" x14ac:dyDescent="0.25">
      <c r="C2" s="579"/>
      <c r="D2" s="579"/>
      <c r="E2" s="579"/>
      <c r="F2" s="579"/>
      <c r="G2" s="579"/>
      <c r="H2" s="579"/>
      <c r="I2" s="579"/>
      <c r="J2" s="579"/>
      <c r="K2" s="579"/>
      <c r="L2" s="579"/>
      <c r="M2" s="602" t="s">
        <v>870</v>
      </c>
      <c r="N2" s="603"/>
      <c r="O2" s="604"/>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row>
    <row r="3" spans="3:49" s="53" customFormat="1" ht="16.149999999999999" customHeight="1" x14ac:dyDescent="0.25">
      <c r="C3" s="579"/>
      <c r="D3" s="579"/>
      <c r="E3" s="579"/>
      <c r="F3" s="579"/>
      <c r="G3" s="579"/>
      <c r="H3" s="579"/>
      <c r="I3" s="579"/>
      <c r="J3" s="579"/>
      <c r="K3" s="579"/>
      <c r="L3" s="579"/>
      <c r="M3" s="605" t="s">
        <v>114</v>
      </c>
      <c r="N3" s="606"/>
      <c r="O3" s="177"/>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row>
    <row r="4" spans="3:49" s="53" customFormat="1" ht="16.149999999999999" customHeight="1" x14ac:dyDescent="0.25">
      <c r="C4" s="579"/>
      <c r="D4" s="579"/>
      <c r="E4" s="579"/>
      <c r="F4" s="579"/>
      <c r="G4" s="579"/>
      <c r="H4" s="579"/>
      <c r="I4" s="579"/>
      <c r="J4" s="579"/>
      <c r="K4" s="579"/>
      <c r="L4" s="579"/>
      <c r="M4" s="605" t="s">
        <v>17</v>
      </c>
      <c r="N4" s="606"/>
      <c r="O4" s="166"/>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row>
    <row r="5" spans="3:49" s="53" customFormat="1" ht="16.149999999999999" customHeight="1" x14ac:dyDescent="0.25">
      <c r="C5" s="579"/>
      <c r="D5" s="579"/>
      <c r="E5" s="579"/>
      <c r="F5" s="579"/>
      <c r="G5" s="579"/>
      <c r="H5" s="579"/>
      <c r="I5" s="579"/>
      <c r="J5" s="579"/>
      <c r="K5" s="579"/>
      <c r="L5" s="579"/>
      <c r="M5" s="605" t="s">
        <v>25</v>
      </c>
      <c r="N5" s="606"/>
      <c r="O5" s="167"/>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row>
    <row r="6" spans="3:49" s="53" customFormat="1" ht="16.149999999999999" customHeight="1" x14ac:dyDescent="0.25">
      <c r="C6" s="579"/>
      <c r="D6" s="579"/>
      <c r="E6" s="579"/>
      <c r="F6" s="579"/>
      <c r="G6" s="579"/>
      <c r="H6" s="579"/>
      <c r="I6" s="579"/>
      <c r="J6" s="579"/>
      <c r="K6" s="579"/>
      <c r="L6" s="579"/>
      <c r="M6" s="605" t="s">
        <v>43</v>
      </c>
      <c r="N6" s="606"/>
      <c r="O6" s="179"/>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row>
    <row r="7" spans="3:49" s="53" customFormat="1" ht="16.149999999999999" customHeight="1" x14ac:dyDescent="0.25">
      <c r="C7" s="579"/>
      <c r="D7" s="579"/>
      <c r="E7" s="579"/>
      <c r="F7" s="579"/>
      <c r="G7" s="579"/>
      <c r="H7" s="579"/>
      <c r="I7" s="579"/>
      <c r="J7" s="579"/>
      <c r="K7" s="579"/>
      <c r="L7" s="579"/>
      <c r="M7" s="605" t="s">
        <v>98</v>
      </c>
      <c r="N7" s="606"/>
      <c r="O7" s="180"/>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row>
    <row r="8" spans="3:49" s="53" customFormat="1" ht="16.149999999999999" customHeight="1" x14ac:dyDescent="0.25">
      <c r="C8" s="223"/>
      <c r="D8" s="172"/>
      <c r="E8" s="173"/>
      <c r="F8" s="172"/>
      <c r="G8" s="172"/>
      <c r="H8" s="52"/>
      <c r="I8" s="52"/>
      <c r="J8" s="52"/>
      <c r="K8" s="52"/>
      <c r="L8" s="52"/>
      <c r="M8" s="602" t="s">
        <v>916</v>
      </c>
      <c r="N8" s="603"/>
      <c r="O8" s="604"/>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row>
    <row r="9" spans="3:49" s="54" customFormat="1" x14ac:dyDescent="0.25">
      <c r="C9" s="224"/>
      <c r="D9" s="182" t="s">
        <v>891</v>
      </c>
      <c r="E9" s="182"/>
      <c r="F9" s="182"/>
      <c r="G9" s="182"/>
      <c r="H9" s="178"/>
      <c r="I9" s="178"/>
      <c r="J9" s="178"/>
      <c r="K9" s="178"/>
      <c r="L9" s="178"/>
      <c r="M9" s="605">
        <v>0</v>
      </c>
      <c r="N9" s="606"/>
      <c r="O9" s="208" t="s">
        <v>917</v>
      </c>
    </row>
    <row r="10" spans="3:49" s="54" customFormat="1" x14ac:dyDescent="0.25">
      <c r="C10" s="224"/>
      <c r="D10" s="182"/>
      <c r="E10" s="182"/>
      <c r="F10" s="182"/>
      <c r="G10" s="182"/>
      <c r="H10" s="178"/>
      <c r="I10" s="178"/>
      <c r="J10" s="178"/>
      <c r="K10" s="178"/>
      <c r="L10" s="178"/>
      <c r="M10" s="605">
        <v>1</v>
      </c>
      <c r="N10" s="606"/>
      <c r="O10" s="209" t="s">
        <v>918</v>
      </c>
    </row>
    <row r="11" spans="3:49" s="54" customFormat="1" x14ac:dyDescent="0.25">
      <c r="C11" s="576" t="s">
        <v>648</v>
      </c>
      <c r="D11" s="576"/>
      <c r="E11" s="576"/>
      <c r="F11" s="576"/>
      <c r="G11" s="576"/>
      <c r="H11" s="576"/>
      <c r="I11" s="576"/>
      <c r="J11" s="576"/>
      <c r="K11" s="576"/>
      <c r="L11" s="576"/>
      <c r="M11" s="178"/>
      <c r="N11" s="178"/>
      <c r="O11" s="178"/>
    </row>
    <row r="12" spans="3:49" s="54" customFormat="1" x14ac:dyDescent="0.25">
      <c r="C12" s="192"/>
      <c r="D12" s="192"/>
      <c r="E12" s="192"/>
      <c r="F12" s="192"/>
      <c r="G12" s="192"/>
      <c r="H12" s="192"/>
      <c r="I12" s="192"/>
      <c r="J12" s="192"/>
      <c r="K12" s="192"/>
      <c r="L12" s="192"/>
      <c r="M12" s="178"/>
      <c r="N12" s="178"/>
      <c r="O12" s="178"/>
    </row>
    <row r="13" spans="3:49" s="231" customFormat="1" ht="33" customHeight="1" x14ac:dyDescent="0.25">
      <c r="C13" s="232"/>
      <c r="D13" s="233" t="s">
        <v>969</v>
      </c>
      <c r="E13" s="233" t="s">
        <v>970</v>
      </c>
      <c r="F13" s="233" t="s">
        <v>971</v>
      </c>
      <c r="G13" s="232"/>
      <c r="H13" s="232"/>
      <c r="I13" s="232"/>
      <c r="J13" s="232"/>
      <c r="K13" s="232"/>
      <c r="L13" s="232"/>
      <c r="M13" s="234"/>
      <c r="N13" s="234"/>
      <c r="O13" s="234"/>
    </row>
    <row r="14" spans="3:49" s="54" customFormat="1" x14ac:dyDescent="0.25">
      <c r="C14" s="219" t="s">
        <v>965</v>
      </c>
      <c r="D14" s="216">
        <f>COUNTIF(B22:B120,C14)</f>
        <v>22</v>
      </c>
      <c r="E14" s="216">
        <f>COUNTIFS($B$22:$B$120,C14,$E$22:$E$120,1)</f>
        <v>5</v>
      </c>
      <c r="F14" s="230">
        <f>+E14/D14</f>
        <v>0.22727272727272727</v>
      </c>
      <c r="G14" s="192"/>
      <c r="H14" s="192"/>
      <c r="I14" s="192"/>
      <c r="J14" s="192"/>
      <c r="K14" s="192"/>
      <c r="L14" s="192"/>
      <c r="M14" s="178"/>
      <c r="N14" s="178"/>
      <c r="O14" s="178"/>
    </row>
    <row r="15" spans="3:49" s="54" customFormat="1" x14ac:dyDescent="0.25">
      <c r="C15" s="61" t="s">
        <v>962</v>
      </c>
      <c r="D15" s="216">
        <f>COUNTIF(B22:B120,C15)</f>
        <v>40</v>
      </c>
      <c r="E15" s="216">
        <f>COUNTIFS($B$22:$B$120,C15,$E$22:$E$120,1)</f>
        <v>6</v>
      </c>
      <c r="F15" s="230">
        <f>+E15/D15</f>
        <v>0.15</v>
      </c>
      <c r="G15" s="192"/>
      <c r="H15" s="192"/>
      <c r="I15" s="192"/>
      <c r="J15" s="192"/>
      <c r="K15" s="192"/>
      <c r="L15" s="192"/>
      <c r="M15" s="178"/>
      <c r="N15" s="178"/>
      <c r="O15" s="178"/>
    </row>
    <row r="16" spans="3:49" s="54" customFormat="1" x14ac:dyDescent="0.25">
      <c r="C16" s="61" t="s">
        <v>963</v>
      </c>
      <c r="D16" s="216">
        <f>COUNTIF(B22:B120,C16)</f>
        <v>37</v>
      </c>
      <c r="E16" s="216">
        <f>COUNTIFS($B$22:$B$120,C16,$E$22:$E$120,1)</f>
        <v>20</v>
      </c>
      <c r="F16" s="230">
        <f>+E16/D16</f>
        <v>0.54054054054054057</v>
      </c>
      <c r="G16" s="192"/>
      <c r="H16" s="192"/>
      <c r="I16" s="192"/>
      <c r="J16" s="192"/>
      <c r="K16" s="192"/>
      <c r="L16" s="192"/>
      <c r="M16" s="178"/>
      <c r="N16" s="178"/>
      <c r="O16" s="178"/>
    </row>
    <row r="17" spans="2:15" s="54" customFormat="1" x14ac:dyDescent="0.25">
      <c r="C17" s="192"/>
      <c r="D17" s="192"/>
      <c r="E17" s="192"/>
      <c r="F17" s="192"/>
      <c r="G17" s="192"/>
      <c r="H17" s="192"/>
      <c r="I17" s="192"/>
      <c r="J17" s="192"/>
      <c r="K17" s="192"/>
      <c r="L17" s="192"/>
      <c r="M17" s="178"/>
      <c r="N17" s="178"/>
      <c r="O17" s="178"/>
    </row>
    <row r="18" spans="2:15" x14ac:dyDescent="0.25">
      <c r="C18" s="584" t="s">
        <v>972</v>
      </c>
      <c r="D18" s="584"/>
      <c r="E18" s="584"/>
      <c r="F18" s="583">
        <f>AVERAGE(F121,F154,F174,F193,F210)</f>
        <v>0.15974905034324943</v>
      </c>
      <c r="G18" s="584"/>
    </row>
    <row r="19" spans="2:15" s="54" customFormat="1" x14ac:dyDescent="0.25">
      <c r="C19" s="192"/>
      <c r="D19" s="192"/>
      <c r="E19" s="192"/>
      <c r="F19" s="192"/>
      <c r="G19" s="192"/>
      <c r="H19" s="192"/>
      <c r="I19" s="192"/>
      <c r="J19" s="192"/>
      <c r="K19" s="192"/>
      <c r="L19" s="192"/>
      <c r="M19" s="178"/>
      <c r="N19" s="178"/>
      <c r="O19" s="178"/>
    </row>
    <row r="20" spans="2:15" s="54" customFormat="1" x14ac:dyDescent="0.25">
      <c r="C20" s="192"/>
      <c r="D20" s="183"/>
      <c r="E20" s="183"/>
      <c r="F20" s="183"/>
      <c r="G20" s="183"/>
      <c r="H20" s="181"/>
      <c r="I20" s="181"/>
      <c r="J20" s="181"/>
      <c r="K20" s="181"/>
      <c r="L20" s="181"/>
      <c r="M20" s="178"/>
      <c r="N20" s="178"/>
      <c r="O20" s="178"/>
    </row>
    <row r="21" spans="2:15" s="54" customFormat="1" ht="30" x14ac:dyDescent="0.25">
      <c r="B21" s="217" t="s">
        <v>964</v>
      </c>
      <c r="C21" s="217" t="s">
        <v>967</v>
      </c>
      <c r="D21" s="218" t="s">
        <v>968</v>
      </c>
      <c r="E21" s="218" t="s">
        <v>921</v>
      </c>
      <c r="F21" s="585" t="s">
        <v>874</v>
      </c>
      <c r="G21" s="585"/>
      <c r="H21" s="600" t="s">
        <v>875</v>
      </c>
      <c r="I21" s="600"/>
      <c r="J21" s="600"/>
      <c r="K21" s="600"/>
      <c r="L21" s="600"/>
      <c r="M21" s="600"/>
      <c r="N21" s="600"/>
      <c r="O21" s="600"/>
    </row>
    <row r="22" spans="2:15" s="54" customFormat="1" ht="31.5" customHeight="1" x14ac:dyDescent="0.25">
      <c r="B22" s="61" t="s">
        <v>963</v>
      </c>
      <c r="C22" s="592" t="s">
        <v>761</v>
      </c>
      <c r="D22" s="184" t="s">
        <v>886</v>
      </c>
      <c r="E22" s="194">
        <v>1</v>
      </c>
      <c r="F22" s="607">
        <v>1</v>
      </c>
      <c r="G22" s="607"/>
      <c r="H22" s="588" t="s">
        <v>885</v>
      </c>
      <c r="I22" s="588"/>
      <c r="J22" s="588"/>
      <c r="K22" s="588"/>
      <c r="L22" s="588"/>
      <c r="M22" s="588"/>
      <c r="N22" s="588"/>
      <c r="O22" s="588"/>
    </row>
    <row r="23" spans="2:15" s="54" customFormat="1" ht="63.75" customHeight="1" x14ac:dyDescent="0.25">
      <c r="B23" s="61" t="s">
        <v>963</v>
      </c>
      <c r="C23" s="592"/>
      <c r="D23" s="184" t="s">
        <v>887</v>
      </c>
      <c r="E23" s="194">
        <v>1</v>
      </c>
      <c r="F23" s="607">
        <v>1</v>
      </c>
      <c r="G23" s="607"/>
      <c r="H23" s="588" t="s">
        <v>876</v>
      </c>
      <c r="I23" s="588"/>
      <c r="J23" s="588"/>
      <c r="K23" s="588"/>
      <c r="L23" s="588"/>
      <c r="M23" s="588"/>
      <c r="N23" s="588"/>
      <c r="O23" s="588"/>
    </row>
    <row r="24" spans="2:15" s="54" customFormat="1" ht="29.25" customHeight="1" x14ac:dyDescent="0.25">
      <c r="B24" s="61" t="s">
        <v>963</v>
      </c>
      <c r="C24" s="592" t="s">
        <v>763</v>
      </c>
      <c r="D24" s="186" t="s">
        <v>888</v>
      </c>
      <c r="E24" s="194">
        <v>0</v>
      </c>
      <c r="F24" s="607">
        <v>4.2000000000000003E-2</v>
      </c>
      <c r="G24" s="607"/>
      <c r="H24" s="588" t="s">
        <v>879</v>
      </c>
      <c r="I24" s="588"/>
      <c r="J24" s="588"/>
      <c r="K24" s="588"/>
      <c r="L24" s="588"/>
      <c r="M24" s="588"/>
      <c r="N24" s="588"/>
      <c r="O24" s="588"/>
    </row>
    <row r="25" spans="2:15" s="54" customFormat="1" ht="33" customHeight="1" x14ac:dyDescent="0.25">
      <c r="B25" s="61" t="s">
        <v>963</v>
      </c>
      <c r="C25" s="592"/>
      <c r="D25" s="186" t="s">
        <v>890</v>
      </c>
      <c r="E25" s="194">
        <v>0</v>
      </c>
      <c r="F25" s="607">
        <v>0.1225</v>
      </c>
      <c r="G25" s="607"/>
      <c r="H25" s="588" t="s">
        <v>880</v>
      </c>
      <c r="I25" s="588"/>
      <c r="J25" s="588"/>
      <c r="K25" s="588"/>
      <c r="L25" s="588"/>
      <c r="M25" s="588"/>
      <c r="N25" s="588"/>
      <c r="O25" s="588"/>
    </row>
    <row r="26" spans="2:15" s="54" customFormat="1" ht="30" x14ac:dyDescent="0.25">
      <c r="B26" s="61" t="s">
        <v>963</v>
      </c>
      <c r="C26" s="592"/>
      <c r="D26" s="187" t="s">
        <v>889</v>
      </c>
      <c r="E26" s="194">
        <v>1</v>
      </c>
      <c r="F26" s="608">
        <v>0.14979999999999999</v>
      </c>
      <c r="G26" s="582"/>
      <c r="H26" s="588"/>
      <c r="I26" s="588"/>
      <c r="J26" s="588"/>
      <c r="K26" s="588"/>
      <c r="L26" s="588"/>
      <c r="M26" s="588"/>
      <c r="N26" s="588"/>
      <c r="O26" s="588"/>
    </row>
    <row r="27" spans="2:15" s="54" customFormat="1" ht="30" x14ac:dyDescent="0.25">
      <c r="B27" s="61" t="s">
        <v>963</v>
      </c>
      <c r="C27" s="592" t="s">
        <v>361</v>
      </c>
      <c r="D27" s="184" t="s">
        <v>595</v>
      </c>
      <c r="E27" s="194">
        <v>1</v>
      </c>
      <c r="F27" s="581">
        <v>1</v>
      </c>
      <c r="G27" s="582"/>
      <c r="H27" s="588"/>
      <c r="I27" s="588"/>
      <c r="J27" s="588"/>
      <c r="K27" s="588"/>
      <c r="L27" s="588"/>
      <c r="M27" s="588"/>
      <c r="N27" s="588"/>
      <c r="O27" s="588"/>
    </row>
    <row r="28" spans="2:15" s="54" customFormat="1" ht="30" x14ac:dyDescent="0.25">
      <c r="B28" s="61" t="s">
        <v>963</v>
      </c>
      <c r="C28" s="592"/>
      <c r="D28" s="184" t="s">
        <v>596</v>
      </c>
      <c r="E28" s="194">
        <v>1</v>
      </c>
      <c r="F28" s="581">
        <v>1</v>
      </c>
      <c r="G28" s="582"/>
      <c r="H28" s="588"/>
      <c r="I28" s="588"/>
      <c r="J28" s="588"/>
      <c r="K28" s="588"/>
      <c r="L28" s="588"/>
      <c r="M28" s="588"/>
      <c r="N28" s="588"/>
      <c r="O28" s="588"/>
    </row>
    <row r="29" spans="2:15" s="54" customFormat="1" ht="30" x14ac:dyDescent="0.25">
      <c r="B29" s="61" t="s">
        <v>963</v>
      </c>
      <c r="C29" s="592"/>
      <c r="D29" s="190" t="s">
        <v>597</v>
      </c>
      <c r="E29" s="194">
        <v>1</v>
      </c>
      <c r="F29" s="581">
        <v>1</v>
      </c>
      <c r="G29" s="582"/>
      <c r="H29" s="588"/>
      <c r="I29" s="588"/>
      <c r="J29" s="588"/>
      <c r="K29" s="588"/>
      <c r="L29" s="588"/>
      <c r="M29" s="588"/>
      <c r="N29" s="588"/>
      <c r="O29" s="588"/>
    </row>
    <row r="30" spans="2:15" s="54" customFormat="1" ht="30" x14ac:dyDescent="0.25">
      <c r="B30" s="61" t="s">
        <v>963</v>
      </c>
      <c r="C30" s="592"/>
      <c r="D30" s="190" t="s">
        <v>598</v>
      </c>
      <c r="E30" s="194">
        <v>1</v>
      </c>
      <c r="F30" s="581">
        <v>1</v>
      </c>
      <c r="G30" s="582"/>
      <c r="H30" s="588"/>
      <c r="I30" s="588"/>
      <c r="J30" s="588"/>
      <c r="K30" s="588"/>
      <c r="L30" s="588"/>
      <c r="M30" s="588"/>
      <c r="N30" s="588"/>
      <c r="O30" s="588"/>
    </row>
    <row r="31" spans="2:15" s="54" customFormat="1" ht="30" x14ac:dyDescent="0.25">
      <c r="B31" s="61" t="s">
        <v>963</v>
      </c>
      <c r="C31" s="592"/>
      <c r="D31" s="236" t="s">
        <v>599</v>
      </c>
      <c r="E31" s="194">
        <v>1</v>
      </c>
      <c r="F31" s="581">
        <v>1</v>
      </c>
      <c r="G31" s="582"/>
      <c r="H31" s="588"/>
      <c r="I31" s="588"/>
      <c r="J31" s="588"/>
      <c r="K31" s="588"/>
      <c r="L31" s="588"/>
      <c r="M31" s="588"/>
      <c r="N31" s="588"/>
      <c r="O31" s="588"/>
    </row>
    <row r="32" spans="2:15" s="54" customFormat="1" ht="30" x14ac:dyDescent="0.25">
      <c r="B32" s="61" t="s">
        <v>963</v>
      </c>
      <c r="C32" s="592"/>
      <c r="D32" s="184" t="s">
        <v>600</v>
      </c>
      <c r="E32" s="194">
        <v>1</v>
      </c>
      <c r="F32" s="581">
        <v>1</v>
      </c>
      <c r="G32" s="582"/>
      <c r="H32" s="588"/>
      <c r="I32" s="588"/>
      <c r="J32" s="588"/>
      <c r="K32" s="588"/>
      <c r="L32" s="588"/>
      <c r="M32" s="588"/>
      <c r="N32" s="588"/>
      <c r="O32" s="588"/>
    </row>
    <row r="33" spans="2:15" s="54" customFormat="1" ht="30" x14ac:dyDescent="0.25">
      <c r="B33" s="61" t="s">
        <v>963</v>
      </c>
      <c r="C33" s="592"/>
      <c r="D33" s="184" t="s">
        <v>601</v>
      </c>
      <c r="E33" s="194">
        <v>1</v>
      </c>
      <c r="F33" s="581">
        <v>1</v>
      </c>
      <c r="G33" s="582"/>
      <c r="H33" s="588"/>
      <c r="I33" s="588"/>
      <c r="J33" s="588"/>
      <c r="K33" s="588"/>
      <c r="L33" s="588"/>
      <c r="M33" s="588"/>
      <c r="N33" s="588"/>
      <c r="O33" s="588"/>
    </row>
    <row r="34" spans="2:15" s="54" customFormat="1" ht="30" x14ac:dyDescent="0.25">
      <c r="B34" s="61" t="s">
        <v>963</v>
      </c>
      <c r="C34" s="592"/>
      <c r="D34" s="184" t="s">
        <v>602</v>
      </c>
      <c r="E34" s="194">
        <v>1</v>
      </c>
      <c r="F34" s="581">
        <v>1</v>
      </c>
      <c r="G34" s="582"/>
      <c r="H34" s="588"/>
      <c r="I34" s="588"/>
      <c r="J34" s="588"/>
      <c r="K34" s="588"/>
      <c r="L34" s="588"/>
      <c r="M34" s="588"/>
      <c r="N34" s="588"/>
      <c r="O34" s="588"/>
    </row>
    <row r="35" spans="2:15" s="54" customFormat="1" ht="30" x14ac:dyDescent="0.25">
      <c r="B35" s="61" t="s">
        <v>963</v>
      </c>
      <c r="C35" s="592"/>
      <c r="D35" s="184" t="s">
        <v>603</v>
      </c>
      <c r="E35" s="194">
        <v>1</v>
      </c>
      <c r="F35" s="581">
        <v>1</v>
      </c>
      <c r="G35" s="582"/>
      <c r="H35" s="588"/>
      <c r="I35" s="588"/>
      <c r="J35" s="588"/>
      <c r="K35" s="588"/>
      <c r="L35" s="588"/>
      <c r="M35" s="588"/>
      <c r="N35" s="588"/>
      <c r="O35" s="588"/>
    </row>
    <row r="36" spans="2:15" s="54" customFormat="1" ht="30" x14ac:dyDescent="0.25">
      <c r="B36" s="61" t="s">
        <v>963</v>
      </c>
      <c r="C36" s="592"/>
      <c r="D36" s="184" t="s">
        <v>604</v>
      </c>
      <c r="E36" s="194">
        <v>0</v>
      </c>
      <c r="F36" s="581">
        <v>0.5</v>
      </c>
      <c r="G36" s="582"/>
      <c r="H36" s="588" t="s">
        <v>892</v>
      </c>
      <c r="I36" s="588"/>
      <c r="J36" s="588"/>
      <c r="K36" s="588"/>
      <c r="L36" s="588"/>
      <c r="M36" s="588"/>
      <c r="N36" s="588"/>
      <c r="O36" s="588"/>
    </row>
    <row r="37" spans="2:15" s="54" customFormat="1" ht="30" x14ac:dyDescent="0.25">
      <c r="B37" s="61" t="s">
        <v>962</v>
      </c>
      <c r="C37" s="592" t="s">
        <v>547</v>
      </c>
      <c r="D37" s="184" t="s">
        <v>622</v>
      </c>
      <c r="E37" s="194">
        <v>0</v>
      </c>
      <c r="F37" s="581">
        <v>0</v>
      </c>
      <c r="G37" s="582"/>
      <c r="H37" s="588" t="s">
        <v>893</v>
      </c>
      <c r="I37" s="588"/>
      <c r="J37" s="588"/>
      <c r="K37" s="588"/>
      <c r="L37" s="588"/>
      <c r="M37" s="588"/>
      <c r="N37" s="588"/>
      <c r="O37" s="588"/>
    </row>
    <row r="38" spans="2:15" s="54" customFormat="1" ht="30" x14ac:dyDescent="0.25">
      <c r="B38" s="61" t="s">
        <v>962</v>
      </c>
      <c r="C38" s="592"/>
      <c r="D38" s="184" t="s">
        <v>623</v>
      </c>
      <c r="E38" s="194">
        <v>0</v>
      </c>
      <c r="F38" s="581">
        <v>0</v>
      </c>
      <c r="G38" s="582"/>
      <c r="H38" s="588" t="s">
        <v>893</v>
      </c>
      <c r="I38" s="588"/>
      <c r="J38" s="588"/>
      <c r="K38" s="588"/>
      <c r="L38" s="588"/>
      <c r="M38" s="588"/>
      <c r="N38" s="588"/>
      <c r="O38" s="588"/>
    </row>
    <row r="39" spans="2:15" s="54" customFormat="1" ht="30" x14ac:dyDescent="0.25">
      <c r="B39" s="61" t="s">
        <v>962</v>
      </c>
      <c r="C39" s="592"/>
      <c r="D39" s="184" t="s">
        <v>624</v>
      </c>
      <c r="E39" s="194">
        <v>0</v>
      </c>
      <c r="F39" s="581">
        <v>0</v>
      </c>
      <c r="G39" s="582"/>
      <c r="H39" s="588" t="s">
        <v>893</v>
      </c>
      <c r="I39" s="588"/>
      <c r="J39" s="588"/>
      <c r="K39" s="588"/>
      <c r="L39" s="588"/>
      <c r="M39" s="588"/>
      <c r="N39" s="588"/>
      <c r="O39" s="588"/>
    </row>
    <row r="40" spans="2:15" s="54" customFormat="1" ht="30" x14ac:dyDescent="0.25">
      <c r="B40" s="61" t="s">
        <v>962</v>
      </c>
      <c r="C40" s="592"/>
      <c r="D40" s="186" t="s">
        <v>894</v>
      </c>
      <c r="E40" s="194">
        <v>1</v>
      </c>
      <c r="F40" s="581">
        <v>1</v>
      </c>
      <c r="G40" s="582"/>
      <c r="H40" s="588"/>
      <c r="I40" s="588"/>
      <c r="J40" s="588"/>
      <c r="K40" s="588"/>
      <c r="L40" s="588"/>
      <c r="M40" s="588"/>
      <c r="N40" s="588"/>
      <c r="O40" s="588"/>
    </row>
    <row r="41" spans="2:15" s="54" customFormat="1" ht="30" x14ac:dyDescent="0.25">
      <c r="B41" s="61" t="s">
        <v>962</v>
      </c>
      <c r="C41" s="592"/>
      <c r="D41" s="188" t="s">
        <v>625</v>
      </c>
      <c r="E41" s="194">
        <v>0</v>
      </c>
      <c r="F41" s="581">
        <v>0</v>
      </c>
      <c r="G41" s="582"/>
      <c r="H41" s="588" t="s">
        <v>896</v>
      </c>
      <c r="I41" s="588"/>
      <c r="J41" s="588"/>
      <c r="K41" s="588"/>
      <c r="L41" s="588"/>
      <c r="M41" s="588"/>
      <c r="N41" s="588"/>
      <c r="O41" s="588"/>
    </row>
    <row r="42" spans="2:15" s="54" customFormat="1" ht="62.25" customHeight="1" x14ac:dyDescent="0.25">
      <c r="B42" s="219" t="s">
        <v>965</v>
      </c>
      <c r="C42" s="592" t="s">
        <v>532</v>
      </c>
      <c r="D42" s="184" t="s">
        <v>746</v>
      </c>
      <c r="E42" s="194">
        <v>1</v>
      </c>
      <c r="F42" s="581">
        <v>1</v>
      </c>
      <c r="G42" s="582"/>
      <c r="H42" s="588" t="s">
        <v>898</v>
      </c>
      <c r="I42" s="588"/>
      <c r="J42" s="588"/>
      <c r="K42" s="588"/>
      <c r="L42" s="588"/>
      <c r="M42" s="588"/>
      <c r="N42" s="588"/>
      <c r="O42" s="588"/>
    </row>
    <row r="43" spans="2:15" s="54" customFormat="1" ht="54" customHeight="1" x14ac:dyDescent="0.25">
      <c r="B43" s="219" t="s">
        <v>965</v>
      </c>
      <c r="C43" s="592"/>
      <c r="D43" s="186" t="s">
        <v>582</v>
      </c>
      <c r="E43" s="194">
        <v>0</v>
      </c>
      <c r="F43" s="581">
        <v>0.5</v>
      </c>
      <c r="G43" s="582"/>
      <c r="H43" s="588" t="s">
        <v>899</v>
      </c>
      <c r="I43" s="588"/>
      <c r="J43" s="588"/>
      <c r="K43" s="588"/>
      <c r="L43" s="588"/>
      <c r="M43" s="588"/>
      <c r="N43" s="588"/>
      <c r="O43" s="588"/>
    </row>
    <row r="44" spans="2:15" s="54" customFormat="1" ht="30" x14ac:dyDescent="0.25">
      <c r="B44" s="219" t="s">
        <v>965</v>
      </c>
      <c r="C44" s="592"/>
      <c r="D44" s="186" t="s">
        <v>583</v>
      </c>
      <c r="E44" s="197">
        <v>0</v>
      </c>
      <c r="F44" s="581">
        <v>0</v>
      </c>
      <c r="G44" s="582"/>
      <c r="H44" s="588" t="s">
        <v>959</v>
      </c>
      <c r="I44" s="588"/>
      <c r="J44" s="588"/>
      <c r="K44" s="588"/>
      <c r="L44" s="588"/>
      <c r="M44" s="588"/>
      <c r="N44" s="588"/>
      <c r="O44" s="588"/>
    </row>
    <row r="45" spans="2:15" s="54" customFormat="1" ht="30" x14ac:dyDescent="0.25">
      <c r="B45" s="219" t="s">
        <v>965</v>
      </c>
      <c r="C45" s="592"/>
      <c r="D45" s="188" t="s">
        <v>900</v>
      </c>
      <c r="E45" s="194">
        <v>0</v>
      </c>
      <c r="F45" s="581">
        <v>0</v>
      </c>
      <c r="G45" s="582"/>
      <c r="H45" s="588" t="s">
        <v>901</v>
      </c>
      <c r="I45" s="588"/>
      <c r="J45" s="588"/>
      <c r="K45" s="588"/>
      <c r="L45" s="588"/>
      <c r="M45" s="588"/>
      <c r="N45" s="588"/>
      <c r="O45" s="588"/>
    </row>
    <row r="46" spans="2:15" s="54" customFormat="1" ht="74.25" customHeight="1" x14ac:dyDescent="0.25">
      <c r="B46" s="219" t="s">
        <v>965</v>
      </c>
      <c r="C46" s="592" t="s">
        <v>755</v>
      </c>
      <c r="D46" s="184" t="s">
        <v>555</v>
      </c>
      <c r="E46" s="194">
        <v>1</v>
      </c>
      <c r="F46" s="601">
        <v>0.98499999999999999</v>
      </c>
      <c r="G46" s="601"/>
      <c r="H46" s="588" t="s">
        <v>902</v>
      </c>
      <c r="I46" s="588"/>
      <c r="J46" s="588"/>
      <c r="K46" s="588"/>
      <c r="L46" s="588"/>
      <c r="M46" s="588"/>
      <c r="N46" s="588"/>
      <c r="O46" s="588"/>
    </row>
    <row r="47" spans="2:15" s="54" customFormat="1" ht="30" x14ac:dyDescent="0.25">
      <c r="B47" s="219" t="s">
        <v>965</v>
      </c>
      <c r="C47" s="592"/>
      <c r="D47" s="184" t="s">
        <v>556</v>
      </c>
      <c r="E47" s="194">
        <v>0</v>
      </c>
      <c r="F47" s="581">
        <v>0</v>
      </c>
      <c r="G47" s="582"/>
      <c r="H47" s="588" t="s">
        <v>903</v>
      </c>
      <c r="I47" s="588"/>
      <c r="J47" s="588"/>
      <c r="K47" s="588"/>
      <c r="L47" s="588"/>
      <c r="M47" s="588"/>
      <c r="N47" s="588"/>
      <c r="O47" s="588"/>
    </row>
    <row r="48" spans="2:15" s="54" customFormat="1" ht="30" x14ac:dyDescent="0.25">
      <c r="B48" s="219" t="s">
        <v>965</v>
      </c>
      <c r="C48" s="592"/>
      <c r="D48" s="184" t="s">
        <v>557</v>
      </c>
      <c r="E48" s="194">
        <v>0</v>
      </c>
      <c r="F48" s="581">
        <v>0</v>
      </c>
      <c r="G48" s="582"/>
      <c r="H48" s="588" t="s">
        <v>903</v>
      </c>
      <c r="I48" s="588"/>
      <c r="J48" s="588"/>
      <c r="K48" s="588"/>
      <c r="L48" s="588"/>
      <c r="M48" s="588"/>
      <c r="N48" s="588"/>
      <c r="O48" s="588"/>
    </row>
    <row r="49" spans="2:15" s="54" customFormat="1" ht="30" x14ac:dyDescent="0.25">
      <c r="B49" s="61" t="s">
        <v>962</v>
      </c>
      <c r="C49" s="588" t="s">
        <v>548</v>
      </c>
      <c r="D49" s="186" t="s">
        <v>564</v>
      </c>
      <c r="E49" s="194">
        <v>0</v>
      </c>
      <c r="F49" s="581">
        <v>0.53</v>
      </c>
      <c r="G49" s="582"/>
      <c r="H49" s="588" t="s">
        <v>904</v>
      </c>
      <c r="I49" s="588"/>
      <c r="J49" s="588"/>
      <c r="K49" s="588"/>
      <c r="L49" s="588"/>
      <c r="M49" s="588"/>
      <c r="N49" s="588"/>
      <c r="O49" s="588"/>
    </row>
    <row r="50" spans="2:15" s="54" customFormat="1" ht="59.25" customHeight="1" x14ac:dyDescent="0.25">
      <c r="B50" s="61" t="s">
        <v>962</v>
      </c>
      <c r="C50" s="588"/>
      <c r="D50" s="188" t="s">
        <v>565</v>
      </c>
      <c r="E50" s="194">
        <v>0</v>
      </c>
      <c r="F50" s="581">
        <v>0.82</v>
      </c>
      <c r="G50" s="582"/>
      <c r="H50" s="588" t="s">
        <v>973</v>
      </c>
      <c r="I50" s="588"/>
      <c r="J50" s="588"/>
      <c r="K50" s="588"/>
      <c r="L50" s="588"/>
      <c r="M50" s="588"/>
      <c r="N50" s="588"/>
      <c r="O50" s="588"/>
    </row>
    <row r="51" spans="2:15" s="54" customFormat="1" ht="30" x14ac:dyDescent="0.25">
      <c r="B51" s="61" t="s">
        <v>962</v>
      </c>
      <c r="C51" s="588"/>
      <c r="D51" s="189" t="s">
        <v>566</v>
      </c>
      <c r="E51" s="194"/>
      <c r="F51" s="582"/>
      <c r="G51" s="582"/>
      <c r="H51" s="588" t="s">
        <v>905</v>
      </c>
      <c r="I51" s="588"/>
      <c r="J51" s="588"/>
      <c r="K51" s="588"/>
      <c r="L51" s="588"/>
      <c r="M51" s="588"/>
      <c r="N51" s="588"/>
      <c r="O51" s="588"/>
    </row>
    <row r="52" spans="2:15" s="54" customFormat="1" ht="30" x14ac:dyDescent="0.25">
      <c r="B52" s="61" t="s">
        <v>962</v>
      </c>
      <c r="C52" s="588"/>
      <c r="D52" s="188" t="s">
        <v>567</v>
      </c>
      <c r="E52" s="194">
        <v>0</v>
      </c>
      <c r="F52" s="581">
        <v>0</v>
      </c>
      <c r="G52" s="582"/>
      <c r="H52" s="588" t="s">
        <v>906</v>
      </c>
      <c r="I52" s="588"/>
      <c r="J52" s="588"/>
      <c r="K52" s="588"/>
      <c r="L52" s="588"/>
      <c r="M52" s="588"/>
      <c r="N52" s="588"/>
      <c r="O52" s="588"/>
    </row>
    <row r="53" spans="2:15" s="54" customFormat="1" ht="30" x14ac:dyDescent="0.25">
      <c r="B53" s="61" t="s">
        <v>962</v>
      </c>
      <c r="C53" s="588"/>
      <c r="D53" s="185" t="s">
        <v>568</v>
      </c>
      <c r="E53" s="194">
        <v>0</v>
      </c>
      <c r="F53" s="581">
        <v>0</v>
      </c>
      <c r="G53" s="582"/>
      <c r="H53" s="588" t="s">
        <v>906</v>
      </c>
      <c r="I53" s="588"/>
      <c r="J53" s="588"/>
      <c r="K53" s="588"/>
      <c r="L53" s="588"/>
      <c r="M53" s="588"/>
      <c r="N53" s="588"/>
      <c r="O53" s="588"/>
    </row>
    <row r="54" spans="2:15" s="54" customFormat="1" ht="30" x14ac:dyDescent="0.25">
      <c r="B54" s="61" t="s">
        <v>962</v>
      </c>
      <c r="C54" s="588"/>
      <c r="D54" s="184" t="s">
        <v>569</v>
      </c>
      <c r="E54" s="194">
        <v>0</v>
      </c>
      <c r="F54" s="581">
        <v>0</v>
      </c>
      <c r="G54" s="582"/>
      <c r="H54" s="588" t="s">
        <v>906</v>
      </c>
      <c r="I54" s="588"/>
      <c r="J54" s="588"/>
      <c r="K54" s="588"/>
      <c r="L54" s="588"/>
      <c r="M54" s="588"/>
      <c r="N54" s="588"/>
      <c r="O54" s="588"/>
    </row>
    <row r="55" spans="2:15" s="54" customFormat="1" ht="30" x14ac:dyDescent="0.25">
      <c r="B55" s="61" t="s">
        <v>962</v>
      </c>
      <c r="C55" s="588"/>
      <c r="D55" s="188" t="s">
        <v>570</v>
      </c>
      <c r="E55" s="194">
        <v>0</v>
      </c>
      <c r="F55" s="581">
        <v>0</v>
      </c>
      <c r="G55" s="582"/>
      <c r="H55" s="588" t="s">
        <v>893</v>
      </c>
      <c r="I55" s="588"/>
      <c r="J55" s="588"/>
      <c r="K55" s="588"/>
      <c r="L55" s="588"/>
      <c r="M55" s="588"/>
      <c r="N55" s="588"/>
      <c r="O55" s="588"/>
    </row>
    <row r="56" spans="2:15" s="54" customFormat="1" ht="30" x14ac:dyDescent="0.25">
      <c r="B56" s="61" t="s">
        <v>962</v>
      </c>
      <c r="C56" s="588"/>
      <c r="D56" s="184" t="s">
        <v>610</v>
      </c>
      <c r="E56" s="194">
        <v>0</v>
      </c>
      <c r="F56" s="581">
        <v>0</v>
      </c>
      <c r="G56" s="582"/>
      <c r="H56" s="588" t="s">
        <v>893</v>
      </c>
      <c r="I56" s="588"/>
      <c r="J56" s="588"/>
      <c r="K56" s="588"/>
      <c r="L56" s="588"/>
      <c r="M56" s="588"/>
      <c r="N56" s="588"/>
      <c r="O56" s="588"/>
    </row>
    <row r="57" spans="2:15" s="54" customFormat="1" ht="30" x14ac:dyDescent="0.25">
      <c r="B57" s="61" t="s">
        <v>962</v>
      </c>
      <c r="C57" s="588"/>
      <c r="D57" s="184" t="s">
        <v>611</v>
      </c>
      <c r="E57" s="194">
        <v>0</v>
      </c>
      <c r="F57" s="581">
        <v>0</v>
      </c>
      <c r="G57" s="582"/>
      <c r="H57" s="588" t="s">
        <v>893</v>
      </c>
      <c r="I57" s="588"/>
      <c r="J57" s="588"/>
      <c r="K57" s="588"/>
      <c r="L57" s="588"/>
      <c r="M57" s="588"/>
      <c r="N57" s="588"/>
      <c r="O57" s="588"/>
    </row>
    <row r="58" spans="2:15" s="54" customFormat="1" ht="30" x14ac:dyDescent="0.25">
      <c r="B58" s="61" t="s">
        <v>962</v>
      </c>
      <c r="C58" s="588"/>
      <c r="D58" s="184" t="s">
        <v>612</v>
      </c>
      <c r="E58" s="194">
        <v>0</v>
      </c>
      <c r="F58" s="581">
        <v>0</v>
      </c>
      <c r="G58" s="582"/>
      <c r="H58" s="588" t="s">
        <v>893</v>
      </c>
      <c r="I58" s="588"/>
      <c r="J58" s="588"/>
      <c r="K58" s="588"/>
      <c r="L58" s="588"/>
      <c r="M58" s="588"/>
      <c r="N58" s="588"/>
      <c r="O58" s="588"/>
    </row>
    <row r="59" spans="2:15" s="54" customFormat="1" ht="30" x14ac:dyDescent="0.25">
      <c r="B59" s="61" t="s">
        <v>962</v>
      </c>
      <c r="C59" s="588"/>
      <c r="D59" s="184" t="s">
        <v>613</v>
      </c>
      <c r="E59" s="194">
        <v>0</v>
      </c>
      <c r="F59" s="581">
        <v>0</v>
      </c>
      <c r="G59" s="582"/>
      <c r="H59" s="588" t="s">
        <v>893</v>
      </c>
      <c r="I59" s="588"/>
      <c r="J59" s="588"/>
      <c r="K59" s="588"/>
      <c r="L59" s="588"/>
      <c r="M59" s="588"/>
      <c r="N59" s="588"/>
      <c r="O59" s="588"/>
    </row>
    <row r="60" spans="2:15" s="54" customFormat="1" ht="30" x14ac:dyDescent="0.25">
      <c r="B60" s="61" t="s">
        <v>962</v>
      </c>
      <c r="C60" s="588"/>
      <c r="D60" s="184" t="s">
        <v>614</v>
      </c>
      <c r="E60" s="194">
        <v>0</v>
      </c>
      <c r="F60" s="581">
        <v>0</v>
      </c>
      <c r="G60" s="582"/>
      <c r="H60" s="588" t="s">
        <v>893</v>
      </c>
      <c r="I60" s="588"/>
      <c r="J60" s="588"/>
      <c r="K60" s="588"/>
      <c r="L60" s="588"/>
      <c r="M60" s="588"/>
      <c r="N60" s="588"/>
      <c r="O60" s="588"/>
    </row>
    <row r="61" spans="2:15" s="54" customFormat="1" ht="44.25" customHeight="1" x14ac:dyDescent="0.25">
      <c r="B61" s="61" t="s">
        <v>962</v>
      </c>
      <c r="C61" s="588"/>
      <c r="D61" s="186" t="s">
        <v>586</v>
      </c>
      <c r="E61" s="194">
        <v>0</v>
      </c>
      <c r="F61" s="581">
        <v>0.25</v>
      </c>
      <c r="G61" s="582"/>
      <c r="H61" s="588" t="s">
        <v>914</v>
      </c>
      <c r="I61" s="588"/>
      <c r="J61" s="588"/>
      <c r="K61" s="588"/>
      <c r="L61" s="588"/>
      <c r="M61" s="588"/>
      <c r="N61" s="588"/>
      <c r="O61" s="588"/>
    </row>
    <row r="62" spans="2:15" s="54" customFormat="1" ht="30" x14ac:dyDescent="0.25">
      <c r="B62" s="219" t="s">
        <v>965</v>
      </c>
      <c r="C62" s="588" t="s">
        <v>36</v>
      </c>
      <c r="D62" s="186" t="s">
        <v>552</v>
      </c>
      <c r="E62" s="194">
        <v>0</v>
      </c>
      <c r="F62" s="581">
        <v>0</v>
      </c>
      <c r="G62" s="582"/>
      <c r="H62" s="588" t="s">
        <v>893</v>
      </c>
      <c r="I62" s="588"/>
      <c r="J62" s="588"/>
      <c r="K62" s="588"/>
      <c r="L62" s="588"/>
      <c r="M62" s="588"/>
      <c r="N62" s="588"/>
      <c r="O62" s="588"/>
    </row>
    <row r="63" spans="2:15" s="54" customFormat="1" ht="30" x14ac:dyDescent="0.25">
      <c r="B63" s="219" t="s">
        <v>965</v>
      </c>
      <c r="C63" s="588"/>
      <c r="D63" s="186" t="s">
        <v>553</v>
      </c>
      <c r="E63" s="194">
        <v>1</v>
      </c>
      <c r="F63" s="581">
        <v>1</v>
      </c>
      <c r="G63" s="582"/>
      <c r="H63" s="588" t="s">
        <v>974</v>
      </c>
      <c r="I63" s="588"/>
      <c r="J63" s="588"/>
      <c r="K63" s="588"/>
      <c r="L63" s="588"/>
      <c r="M63" s="588"/>
      <c r="N63" s="588"/>
      <c r="O63" s="588"/>
    </row>
    <row r="64" spans="2:15" s="54" customFormat="1" ht="30" x14ac:dyDescent="0.25">
      <c r="B64" s="219" t="s">
        <v>965</v>
      </c>
      <c r="C64" s="588"/>
      <c r="D64" s="186" t="s">
        <v>554</v>
      </c>
      <c r="E64" s="194">
        <v>0</v>
      </c>
      <c r="F64" s="581">
        <v>0</v>
      </c>
      <c r="G64" s="582"/>
      <c r="H64" s="588" t="s">
        <v>893</v>
      </c>
      <c r="I64" s="588"/>
      <c r="J64" s="588"/>
      <c r="K64" s="588"/>
      <c r="L64" s="588"/>
      <c r="M64" s="588"/>
      <c r="N64" s="588"/>
      <c r="O64" s="588"/>
    </row>
    <row r="65" spans="2:15" s="54" customFormat="1" ht="30" x14ac:dyDescent="0.25">
      <c r="B65" s="219" t="s">
        <v>965</v>
      </c>
      <c r="C65" s="588"/>
      <c r="D65" s="189" t="s">
        <v>561</v>
      </c>
      <c r="E65" s="194"/>
      <c r="F65" s="582"/>
      <c r="G65" s="582"/>
      <c r="H65" s="588" t="s">
        <v>905</v>
      </c>
      <c r="I65" s="588"/>
      <c r="J65" s="588"/>
      <c r="K65" s="588"/>
      <c r="L65" s="588"/>
      <c r="M65" s="588"/>
      <c r="N65" s="588"/>
      <c r="O65" s="588"/>
    </row>
    <row r="66" spans="2:15" s="54" customFormat="1" ht="30" x14ac:dyDescent="0.25">
      <c r="B66" s="219" t="s">
        <v>965</v>
      </c>
      <c r="C66" s="588"/>
      <c r="D66" s="186" t="s">
        <v>575</v>
      </c>
      <c r="E66" s="194">
        <v>0</v>
      </c>
      <c r="F66" s="581">
        <v>0.33</v>
      </c>
      <c r="G66" s="582"/>
      <c r="H66" s="588" t="s">
        <v>907</v>
      </c>
      <c r="I66" s="588"/>
      <c r="J66" s="588"/>
      <c r="K66" s="588"/>
      <c r="L66" s="588"/>
      <c r="M66" s="588"/>
      <c r="N66" s="588"/>
      <c r="O66" s="588"/>
    </row>
    <row r="67" spans="2:15" s="54" customFormat="1" ht="30" x14ac:dyDescent="0.25">
      <c r="B67" s="219" t="s">
        <v>965</v>
      </c>
      <c r="C67" s="588"/>
      <c r="D67" s="186" t="s">
        <v>576</v>
      </c>
      <c r="E67" s="194">
        <v>0</v>
      </c>
      <c r="F67" s="581">
        <v>0</v>
      </c>
      <c r="G67" s="582"/>
      <c r="H67" s="588" t="s">
        <v>893</v>
      </c>
      <c r="I67" s="588"/>
      <c r="J67" s="588"/>
      <c r="K67" s="588"/>
      <c r="L67" s="588"/>
      <c r="M67" s="588"/>
      <c r="N67" s="588"/>
      <c r="O67" s="588"/>
    </row>
    <row r="68" spans="2:15" s="54" customFormat="1" ht="30" x14ac:dyDescent="0.25">
      <c r="B68" s="219" t="s">
        <v>965</v>
      </c>
      <c r="C68" s="588"/>
      <c r="D68" s="189" t="s">
        <v>620</v>
      </c>
      <c r="E68" s="194"/>
      <c r="F68" s="582"/>
      <c r="G68" s="582"/>
      <c r="H68" s="588" t="s">
        <v>905</v>
      </c>
      <c r="I68" s="588"/>
      <c r="J68" s="588"/>
      <c r="K68" s="588"/>
      <c r="L68" s="588"/>
      <c r="M68" s="588"/>
      <c r="N68" s="588"/>
      <c r="O68" s="588"/>
    </row>
    <row r="69" spans="2:15" s="54" customFormat="1" ht="30" x14ac:dyDescent="0.25">
      <c r="B69" s="219" t="s">
        <v>965</v>
      </c>
      <c r="C69" s="588"/>
      <c r="D69" s="189" t="s">
        <v>621</v>
      </c>
      <c r="E69" s="194"/>
      <c r="F69" s="582"/>
      <c r="G69" s="582"/>
      <c r="H69" s="588" t="s">
        <v>905</v>
      </c>
      <c r="I69" s="588"/>
      <c r="J69" s="588"/>
      <c r="K69" s="588"/>
      <c r="L69" s="588"/>
      <c r="M69" s="588"/>
      <c r="N69" s="588"/>
      <c r="O69" s="588"/>
    </row>
    <row r="70" spans="2:15" s="54" customFormat="1" ht="30" x14ac:dyDescent="0.25">
      <c r="B70" s="219" t="s">
        <v>965</v>
      </c>
      <c r="C70" s="588"/>
      <c r="D70" s="185" t="s">
        <v>629</v>
      </c>
      <c r="E70" s="195">
        <v>0</v>
      </c>
      <c r="F70" s="597">
        <v>0</v>
      </c>
      <c r="G70" s="598"/>
      <c r="H70" s="599" t="s">
        <v>893</v>
      </c>
      <c r="I70" s="599"/>
      <c r="J70" s="599"/>
      <c r="K70" s="599"/>
      <c r="L70" s="599"/>
      <c r="M70" s="599"/>
      <c r="N70" s="599"/>
      <c r="O70" s="599"/>
    </row>
    <row r="71" spans="2:15" s="54" customFormat="1" ht="30" x14ac:dyDescent="0.25">
      <c r="B71" s="219" t="s">
        <v>965</v>
      </c>
      <c r="C71" s="588"/>
      <c r="D71" s="188" t="s">
        <v>631</v>
      </c>
      <c r="E71" s="194">
        <v>1</v>
      </c>
      <c r="F71" s="581">
        <v>0.5</v>
      </c>
      <c r="G71" s="582"/>
      <c r="H71" s="588" t="s">
        <v>908</v>
      </c>
      <c r="I71" s="588"/>
      <c r="J71" s="588"/>
      <c r="K71" s="588"/>
      <c r="L71" s="588"/>
      <c r="M71" s="588"/>
      <c r="N71" s="588"/>
      <c r="O71" s="588"/>
    </row>
    <row r="72" spans="2:15" s="54" customFormat="1" ht="45.75" customHeight="1" x14ac:dyDescent="0.25">
      <c r="B72" s="219" t="s">
        <v>965</v>
      </c>
      <c r="C72" s="588"/>
      <c r="D72" s="184" t="s">
        <v>636</v>
      </c>
      <c r="E72" s="194">
        <v>1</v>
      </c>
      <c r="F72" s="581">
        <v>0.5</v>
      </c>
      <c r="G72" s="582"/>
      <c r="H72" s="588" t="s">
        <v>910</v>
      </c>
      <c r="I72" s="588"/>
      <c r="J72" s="588"/>
      <c r="K72" s="588"/>
      <c r="L72" s="588"/>
      <c r="M72" s="588"/>
      <c r="N72" s="588"/>
      <c r="O72" s="588"/>
    </row>
    <row r="73" spans="2:15" s="54" customFormat="1" ht="30" x14ac:dyDescent="0.25">
      <c r="B73" s="219" t="s">
        <v>965</v>
      </c>
      <c r="C73" s="588"/>
      <c r="D73" s="189" t="s">
        <v>627</v>
      </c>
      <c r="E73" s="194"/>
      <c r="F73" s="582"/>
      <c r="G73" s="582"/>
      <c r="H73" s="588" t="s">
        <v>905</v>
      </c>
      <c r="I73" s="588"/>
      <c r="J73" s="588"/>
      <c r="K73" s="588"/>
      <c r="L73" s="588"/>
      <c r="M73" s="588"/>
      <c r="N73" s="588"/>
      <c r="O73" s="588"/>
    </row>
    <row r="74" spans="2:15" s="54" customFormat="1" ht="51.75" customHeight="1" x14ac:dyDescent="0.25">
      <c r="B74" s="61" t="s">
        <v>962</v>
      </c>
      <c r="C74" s="588" t="s">
        <v>356</v>
      </c>
      <c r="D74" s="184" t="s">
        <v>560</v>
      </c>
      <c r="E74" s="194">
        <v>1</v>
      </c>
      <c r="F74" s="581">
        <v>0.98</v>
      </c>
      <c r="G74" s="582"/>
      <c r="H74" s="588" t="s">
        <v>911</v>
      </c>
      <c r="I74" s="588"/>
      <c r="J74" s="588"/>
      <c r="K74" s="588"/>
      <c r="L74" s="588"/>
      <c r="M74" s="588"/>
      <c r="N74" s="588"/>
      <c r="O74" s="588"/>
    </row>
    <row r="75" spans="2:15" s="54" customFormat="1" ht="30" x14ac:dyDescent="0.25">
      <c r="B75" s="61" t="s">
        <v>962</v>
      </c>
      <c r="C75" s="588"/>
      <c r="D75" s="184" t="s">
        <v>615</v>
      </c>
      <c r="E75" s="194">
        <v>0</v>
      </c>
      <c r="F75" s="581">
        <v>0</v>
      </c>
      <c r="G75" s="582"/>
      <c r="H75" s="588" t="s">
        <v>893</v>
      </c>
      <c r="I75" s="588"/>
      <c r="J75" s="588"/>
      <c r="K75" s="588"/>
      <c r="L75" s="588"/>
      <c r="M75" s="588"/>
      <c r="N75" s="588"/>
      <c r="O75" s="588"/>
    </row>
    <row r="76" spans="2:15" s="54" customFormat="1" ht="58.5" customHeight="1" x14ac:dyDescent="0.25">
      <c r="B76" s="61" t="s">
        <v>962</v>
      </c>
      <c r="C76" s="588"/>
      <c r="D76" s="184" t="s">
        <v>616</v>
      </c>
      <c r="E76" s="194">
        <v>0</v>
      </c>
      <c r="F76" s="581">
        <v>0.6</v>
      </c>
      <c r="G76" s="582"/>
      <c r="H76" s="588" t="s">
        <v>912</v>
      </c>
      <c r="I76" s="588"/>
      <c r="J76" s="588"/>
      <c r="K76" s="588"/>
      <c r="L76" s="588"/>
      <c r="M76" s="588"/>
      <c r="N76" s="588"/>
      <c r="O76" s="588"/>
    </row>
    <row r="77" spans="2:15" s="54" customFormat="1" ht="33.75" customHeight="1" x14ac:dyDescent="0.25">
      <c r="B77" s="61" t="s">
        <v>962</v>
      </c>
      <c r="C77" s="588"/>
      <c r="D77" s="184" t="s">
        <v>617</v>
      </c>
      <c r="E77" s="194">
        <v>0</v>
      </c>
      <c r="F77" s="581">
        <v>0.6</v>
      </c>
      <c r="G77" s="582"/>
      <c r="H77" s="588" t="s">
        <v>913</v>
      </c>
      <c r="I77" s="588"/>
      <c r="J77" s="588"/>
      <c r="K77" s="588"/>
      <c r="L77" s="588"/>
      <c r="M77" s="588"/>
      <c r="N77" s="588"/>
      <c r="O77" s="588"/>
    </row>
    <row r="78" spans="2:15" s="54" customFormat="1" ht="34.5" customHeight="1" x14ac:dyDescent="0.25">
      <c r="B78" s="61" t="s">
        <v>962</v>
      </c>
      <c r="C78" s="588"/>
      <c r="D78" s="184" t="s">
        <v>618</v>
      </c>
      <c r="E78" s="194">
        <v>0</v>
      </c>
      <c r="F78" s="581">
        <v>0.6</v>
      </c>
      <c r="G78" s="582"/>
      <c r="H78" s="588" t="s">
        <v>913</v>
      </c>
      <c r="I78" s="588"/>
      <c r="J78" s="588"/>
      <c r="K78" s="588"/>
      <c r="L78" s="588"/>
      <c r="M78" s="588"/>
      <c r="N78" s="588"/>
      <c r="O78" s="588"/>
    </row>
    <row r="79" spans="2:15" s="54" customFormat="1" ht="30" x14ac:dyDescent="0.25">
      <c r="B79" s="61" t="s">
        <v>962</v>
      </c>
      <c r="C79" s="588"/>
      <c r="D79" s="184" t="s">
        <v>619</v>
      </c>
      <c r="E79" s="194">
        <v>0</v>
      </c>
      <c r="F79" s="581">
        <v>0</v>
      </c>
      <c r="G79" s="582"/>
      <c r="H79" s="588" t="s">
        <v>893</v>
      </c>
      <c r="I79" s="588"/>
      <c r="J79" s="588"/>
      <c r="K79" s="588"/>
      <c r="L79" s="588"/>
      <c r="M79" s="588"/>
      <c r="N79" s="588"/>
      <c r="O79" s="588"/>
    </row>
    <row r="80" spans="2:15" s="54" customFormat="1" ht="30" x14ac:dyDescent="0.25">
      <c r="B80" s="61" t="s">
        <v>962</v>
      </c>
      <c r="C80" s="588"/>
      <c r="D80" s="184" t="s">
        <v>873</v>
      </c>
      <c r="E80" s="194">
        <v>0</v>
      </c>
      <c r="F80" s="581">
        <v>0</v>
      </c>
      <c r="G80" s="582"/>
      <c r="H80" s="588" t="s">
        <v>893</v>
      </c>
      <c r="I80" s="588"/>
      <c r="J80" s="588"/>
      <c r="K80" s="588"/>
      <c r="L80" s="588"/>
      <c r="M80" s="588"/>
      <c r="N80" s="588"/>
      <c r="O80" s="588"/>
    </row>
    <row r="81" spans="2:15" s="54" customFormat="1" ht="48.75" customHeight="1" x14ac:dyDescent="0.25">
      <c r="B81" s="61" t="s">
        <v>962</v>
      </c>
      <c r="C81" s="588"/>
      <c r="D81" s="186" t="s">
        <v>584</v>
      </c>
      <c r="E81" s="194">
        <v>0</v>
      </c>
      <c r="F81" s="581">
        <v>0.23</v>
      </c>
      <c r="G81" s="582"/>
      <c r="H81" s="588" t="s">
        <v>915</v>
      </c>
      <c r="I81" s="588"/>
      <c r="J81" s="588"/>
      <c r="K81" s="588"/>
      <c r="L81" s="588"/>
      <c r="M81" s="588"/>
      <c r="N81" s="588"/>
      <c r="O81" s="588"/>
    </row>
    <row r="82" spans="2:15" s="54" customFormat="1" ht="42" customHeight="1" x14ac:dyDescent="0.25">
      <c r="B82" s="61" t="s">
        <v>962</v>
      </c>
      <c r="C82" s="592" t="s">
        <v>549</v>
      </c>
      <c r="D82" s="186" t="s">
        <v>578</v>
      </c>
      <c r="E82" s="207">
        <v>0</v>
      </c>
      <c r="F82" s="596">
        <v>0</v>
      </c>
      <c r="G82" s="596"/>
      <c r="H82" s="580" t="s">
        <v>926</v>
      </c>
      <c r="I82" s="580"/>
      <c r="J82" s="580"/>
      <c r="K82" s="580"/>
      <c r="L82" s="580"/>
      <c r="M82" s="580"/>
      <c r="N82" s="580"/>
      <c r="O82" s="580"/>
    </row>
    <row r="83" spans="2:15" s="54" customFormat="1" ht="30" x14ac:dyDescent="0.25">
      <c r="B83" s="61" t="s">
        <v>962</v>
      </c>
      <c r="C83" s="592"/>
      <c r="D83" s="186" t="s">
        <v>579</v>
      </c>
      <c r="E83" s="194">
        <v>1</v>
      </c>
      <c r="F83" s="581">
        <v>0.16</v>
      </c>
      <c r="G83" s="582"/>
      <c r="H83" s="588"/>
      <c r="I83" s="588"/>
      <c r="J83" s="588"/>
      <c r="K83" s="588"/>
      <c r="L83" s="588"/>
      <c r="M83" s="588"/>
      <c r="N83" s="588"/>
      <c r="O83" s="588"/>
    </row>
    <row r="84" spans="2:15" s="54" customFormat="1" ht="30" x14ac:dyDescent="0.25">
      <c r="B84" s="61" t="s">
        <v>962</v>
      </c>
      <c r="C84" s="592"/>
      <c r="D84" s="184" t="s">
        <v>580</v>
      </c>
      <c r="E84" s="194">
        <v>1</v>
      </c>
      <c r="F84" s="581">
        <v>0.03</v>
      </c>
      <c r="G84" s="582"/>
      <c r="H84" s="580"/>
      <c r="I84" s="580"/>
      <c r="J84" s="580"/>
      <c r="K84" s="580"/>
      <c r="L84" s="580"/>
      <c r="M84" s="580"/>
      <c r="N84" s="580"/>
      <c r="O84" s="580"/>
    </row>
    <row r="85" spans="2:15" s="54" customFormat="1" ht="43.5" customHeight="1" x14ac:dyDescent="0.25">
      <c r="B85" s="219" t="s">
        <v>965</v>
      </c>
      <c r="C85" s="592" t="s">
        <v>791</v>
      </c>
      <c r="D85" s="186" t="s">
        <v>588</v>
      </c>
      <c r="E85" s="194">
        <v>0</v>
      </c>
      <c r="F85" s="581">
        <v>0.15</v>
      </c>
      <c r="G85" s="582"/>
      <c r="H85" s="588" t="s">
        <v>919</v>
      </c>
      <c r="I85" s="588"/>
      <c r="J85" s="588"/>
      <c r="K85" s="588"/>
      <c r="L85" s="588"/>
      <c r="M85" s="588"/>
      <c r="N85" s="588"/>
      <c r="O85" s="588"/>
    </row>
    <row r="86" spans="2:15" s="54" customFormat="1" ht="29.25" customHeight="1" x14ac:dyDescent="0.25">
      <c r="B86" s="219" t="s">
        <v>965</v>
      </c>
      <c r="C86" s="592"/>
      <c r="D86" s="186" t="s">
        <v>558</v>
      </c>
      <c r="E86" s="194">
        <v>0</v>
      </c>
      <c r="F86" s="581">
        <v>0.28999999999999998</v>
      </c>
      <c r="G86" s="582"/>
      <c r="H86" s="588" t="s">
        <v>920</v>
      </c>
      <c r="I86" s="588"/>
      <c r="J86" s="588"/>
      <c r="K86" s="588"/>
      <c r="L86" s="588"/>
      <c r="M86" s="588"/>
      <c r="N86" s="588"/>
      <c r="O86" s="588"/>
    </row>
    <row r="87" spans="2:15" s="54" customFormat="1" ht="30" x14ac:dyDescent="0.25">
      <c r="B87" s="61" t="s">
        <v>963</v>
      </c>
      <c r="C87" s="174" t="s">
        <v>109</v>
      </c>
      <c r="D87" s="184" t="s">
        <v>589</v>
      </c>
      <c r="E87" s="194">
        <v>1</v>
      </c>
      <c r="F87" s="581">
        <v>0.81</v>
      </c>
      <c r="G87" s="582"/>
      <c r="H87" s="588"/>
      <c r="I87" s="588"/>
      <c r="J87" s="588"/>
      <c r="K87" s="588"/>
      <c r="L87" s="588"/>
      <c r="M87" s="588"/>
      <c r="N87" s="588"/>
      <c r="O87" s="588"/>
    </row>
    <row r="88" spans="2:15" s="54" customFormat="1" ht="30" x14ac:dyDescent="0.25">
      <c r="B88" s="219" t="s">
        <v>965</v>
      </c>
      <c r="C88" s="174" t="s">
        <v>758</v>
      </c>
      <c r="D88" s="186" t="s">
        <v>630</v>
      </c>
      <c r="E88" s="194">
        <v>0</v>
      </c>
      <c r="F88" s="581">
        <v>0.28999999999999998</v>
      </c>
      <c r="G88" s="582"/>
      <c r="H88" s="580" t="s">
        <v>922</v>
      </c>
      <c r="I88" s="580"/>
      <c r="J88" s="580"/>
      <c r="K88" s="580"/>
      <c r="L88" s="580"/>
      <c r="M88" s="580"/>
      <c r="N88" s="580"/>
      <c r="O88" s="580"/>
    </row>
    <row r="89" spans="2:15" s="54" customFormat="1" ht="30" customHeight="1" x14ac:dyDescent="0.25">
      <c r="B89" s="61" t="s">
        <v>963</v>
      </c>
      <c r="C89" s="588" t="s">
        <v>777</v>
      </c>
      <c r="D89" s="186" t="s">
        <v>571</v>
      </c>
      <c r="E89" s="194">
        <v>0</v>
      </c>
      <c r="F89" s="581">
        <v>0.42</v>
      </c>
      <c r="G89" s="582"/>
      <c r="H89" s="588" t="s">
        <v>927</v>
      </c>
      <c r="I89" s="588"/>
      <c r="J89" s="588"/>
      <c r="K89" s="588"/>
      <c r="L89" s="588"/>
      <c r="M89" s="588"/>
      <c r="N89" s="588"/>
      <c r="O89" s="588"/>
    </row>
    <row r="90" spans="2:15" s="54" customFormat="1" ht="30" x14ac:dyDescent="0.25">
      <c r="B90" s="61" t="s">
        <v>963</v>
      </c>
      <c r="C90" s="588"/>
      <c r="D90" s="184" t="s">
        <v>605</v>
      </c>
      <c r="E90" s="194">
        <v>0</v>
      </c>
      <c r="F90" s="581">
        <v>0</v>
      </c>
      <c r="G90" s="582"/>
      <c r="H90" s="588" t="s">
        <v>893</v>
      </c>
      <c r="I90" s="588"/>
      <c r="J90" s="588"/>
      <c r="K90" s="588"/>
      <c r="L90" s="588"/>
      <c r="M90" s="588"/>
      <c r="N90" s="588"/>
      <c r="O90" s="588"/>
    </row>
    <row r="91" spans="2:15" s="54" customFormat="1" ht="30" x14ac:dyDescent="0.25">
      <c r="B91" s="61" t="s">
        <v>963</v>
      </c>
      <c r="C91" s="588"/>
      <c r="D91" s="184" t="s">
        <v>606</v>
      </c>
      <c r="E91" s="194">
        <v>0</v>
      </c>
      <c r="F91" s="581">
        <v>0</v>
      </c>
      <c r="G91" s="582"/>
      <c r="H91" s="588" t="s">
        <v>893</v>
      </c>
      <c r="I91" s="588"/>
      <c r="J91" s="588"/>
      <c r="K91" s="588"/>
      <c r="L91" s="588"/>
      <c r="M91" s="588"/>
      <c r="N91" s="588"/>
      <c r="O91" s="588"/>
    </row>
    <row r="92" spans="2:15" s="54" customFormat="1" ht="30" x14ac:dyDescent="0.25">
      <c r="B92" s="61" t="s">
        <v>963</v>
      </c>
      <c r="C92" s="588"/>
      <c r="D92" s="184" t="s">
        <v>607</v>
      </c>
      <c r="E92" s="194">
        <v>0</v>
      </c>
      <c r="F92" s="581">
        <v>0</v>
      </c>
      <c r="G92" s="582"/>
      <c r="H92" s="588" t="s">
        <v>893</v>
      </c>
      <c r="I92" s="588"/>
      <c r="J92" s="588"/>
      <c r="K92" s="588"/>
      <c r="L92" s="588"/>
      <c r="M92" s="588"/>
      <c r="N92" s="588"/>
      <c r="O92" s="588"/>
    </row>
    <row r="93" spans="2:15" s="54" customFormat="1" ht="30" x14ac:dyDescent="0.25">
      <c r="B93" s="61" t="s">
        <v>963</v>
      </c>
      <c r="C93" s="588"/>
      <c r="D93" s="184" t="s">
        <v>608</v>
      </c>
      <c r="E93" s="194">
        <v>0</v>
      </c>
      <c r="F93" s="581">
        <v>0</v>
      </c>
      <c r="G93" s="582"/>
      <c r="H93" s="588" t="s">
        <v>893</v>
      </c>
      <c r="I93" s="588"/>
      <c r="J93" s="588"/>
      <c r="K93" s="588"/>
      <c r="L93" s="588"/>
      <c r="M93" s="588"/>
      <c r="N93" s="588"/>
      <c r="O93" s="588"/>
    </row>
    <row r="94" spans="2:15" s="54" customFormat="1" ht="30" x14ac:dyDescent="0.25">
      <c r="B94" s="61" t="s">
        <v>963</v>
      </c>
      <c r="C94" s="588"/>
      <c r="D94" s="184" t="s">
        <v>609</v>
      </c>
      <c r="E94" s="194">
        <v>0</v>
      </c>
      <c r="F94" s="581">
        <v>0</v>
      </c>
      <c r="G94" s="582"/>
      <c r="H94" s="588" t="s">
        <v>893</v>
      </c>
      <c r="I94" s="588"/>
      <c r="J94" s="588"/>
      <c r="K94" s="588"/>
      <c r="L94" s="588"/>
      <c r="M94" s="588"/>
      <c r="N94" s="588"/>
      <c r="O94" s="588"/>
    </row>
    <row r="95" spans="2:15" s="54" customFormat="1" ht="30" x14ac:dyDescent="0.25">
      <c r="B95" s="61" t="s">
        <v>963</v>
      </c>
      <c r="C95" s="592" t="s">
        <v>359</v>
      </c>
      <c r="D95" s="184" t="s">
        <v>590</v>
      </c>
      <c r="E95" s="194">
        <v>1</v>
      </c>
      <c r="F95" s="581">
        <v>1</v>
      </c>
      <c r="G95" s="582"/>
      <c r="H95" s="588"/>
      <c r="I95" s="588"/>
      <c r="J95" s="588"/>
      <c r="K95" s="588"/>
      <c r="L95" s="588"/>
      <c r="M95" s="588"/>
      <c r="N95" s="588"/>
      <c r="O95" s="588"/>
    </row>
    <row r="96" spans="2:15" s="54" customFormat="1" ht="31.5" customHeight="1" x14ac:dyDescent="0.25">
      <c r="B96" s="61" t="s">
        <v>963</v>
      </c>
      <c r="C96" s="592"/>
      <c r="D96" s="184" t="s">
        <v>591</v>
      </c>
      <c r="E96" s="194">
        <v>1</v>
      </c>
      <c r="F96" s="581">
        <v>0.83</v>
      </c>
      <c r="G96" s="582"/>
      <c r="H96" s="588" t="s">
        <v>975</v>
      </c>
      <c r="I96" s="588"/>
      <c r="J96" s="588"/>
      <c r="K96" s="588"/>
      <c r="L96" s="588"/>
      <c r="M96" s="588"/>
      <c r="N96" s="588"/>
      <c r="O96" s="588"/>
    </row>
    <row r="97" spans="2:15" s="54" customFormat="1" ht="30" x14ac:dyDescent="0.25">
      <c r="B97" s="61" t="s">
        <v>963</v>
      </c>
      <c r="C97" s="592"/>
      <c r="D97" s="184" t="s">
        <v>592</v>
      </c>
      <c r="E97" s="194">
        <v>1</v>
      </c>
      <c r="F97" s="581">
        <v>1</v>
      </c>
      <c r="G97" s="582"/>
      <c r="H97" s="588"/>
      <c r="I97" s="588"/>
      <c r="J97" s="588"/>
      <c r="K97" s="588"/>
      <c r="L97" s="588"/>
      <c r="M97" s="588"/>
      <c r="N97" s="588"/>
      <c r="O97" s="588"/>
    </row>
    <row r="98" spans="2:15" s="54" customFormat="1" ht="30" customHeight="1" x14ac:dyDescent="0.25">
      <c r="B98" s="61" t="s">
        <v>963</v>
      </c>
      <c r="C98" s="592"/>
      <c r="D98" s="184" t="s">
        <v>593</v>
      </c>
      <c r="E98" s="194">
        <v>1</v>
      </c>
      <c r="F98" s="581">
        <v>0.72</v>
      </c>
      <c r="G98" s="582"/>
      <c r="H98" s="588" t="s">
        <v>928</v>
      </c>
      <c r="I98" s="588"/>
      <c r="J98" s="588"/>
      <c r="K98" s="588"/>
      <c r="L98" s="588"/>
      <c r="M98" s="588"/>
      <c r="N98" s="588"/>
      <c r="O98" s="588"/>
    </row>
    <row r="99" spans="2:15" s="54" customFormat="1" ht="30" x14ac:dyDescent="0.25">
      <c r="B99" s="61" t="s">
        <v>963</v>
      </c>
      <c r="C99" s="592"/>
      <c r="D99" s="184" t="s">
        <v>594</v>
      </c>
      <c r="E99" s="194">
        <v>1</v>
      </c>
      <c r="F99" s="581">
        <v>1</v>
      </c>
      <c r="G99" s="582"/>
      <c r="H99" s="588"/>
      <c r="I99" s="588"/>
      <c r="J99" s="588"/>
      <c r="K99" s="588"/>
      <c r="L99" s="588"/>
      <c r="M99" s="588"/>
      <c r="N99" s="588"/>
      <c r="O99" s="588"/>
    </row>
    <row r="100" spans="2:15" s="54" customFormat="1" ht="30" x14ac:dyDescent="0.25">
      <c r="B100" s="61" t="s">
        <v>963</v>
      </c>
      <c r="C100" s="592"/>
      <c r="D100" s="184" t="s">
        <v>923</v>
      </c>
      <c r="E100" s="207">
        <v>1</v>
      </c>
      <c r="F100" s="595">
        <v>1</v>
      </c>
      <c r="G100" s="596"/>
      <c r="H100" s="580" t="s">
        <v>976</v>
      </c>
      <c r="I100" s="580"/>
      <c r="J100" s="580"/>
      <c r="K100" s="580"/>
      <c r="L100" s="580"/>
      <c r="M100" s="580"/>
      <c r="N100" s="580"/>
      <c r="O100" s="580"/>
    </row>
    <row r="101" spans="2:15" s="54" customFormat="1" ht="31.5" customHeight="1" x14ac:dyDescent="0.25">
      <c r="B101" s="61" t="s">
        <v>962</v>
      </c>
      <c r="C101" s="175" t="s">
        <v>550</v>
      </c>
      <c r="D101" s="186" t="s">
        <v>563</v>
      </c>
      <c r="E101" s="194">
        <v>0</v>
      </c>
      <c r="F101" s="581">
        <v>0.56999999999999995</v>
      </c>
      <c r="G101" s="582"/>
      <c r="H101" s="588" t="s">
        <v>927</v>
      </c>
      <c r="I101" s="588"/>
      <c r="J101" s="588"/>
      <c r="K101" s="588"/>
      <c r="L101" s="588"/>
      <c r="M101" s="588"/>
      <c r="N101" s="588"/>
      <c r="O101" s="588"/>
    </row>
    <row r="102" spans="2:15" s="54" customFormat="1" ht="30" x14ac:dyDescent="0.25">
      <c r="B102" s="61" t="s">
        <v>962</v>
      </c>
      <c r="C102" s="592" t="s">
        <v>363</v>
      </c>
      <c r="D102" s="184" t="s">
        <v>626</v>
      </c>
      <c r="E102" s="194">
        <v>0</v>
      </c>
      <c r="F102" s="581">
        <v>0</v>
      </c>
      <c r="G102" s="582"/>
      <c r="H102" s="588" t="s">
        <v>893</v>
      </c>
      <c r="I102" s="588"/>
      <c r="J102" s="588"/>
      <c r="K102" s="588"/>
      <c r="L102" s="588"/>
      <c r="M102" s="588"/>
      <c r="N102" s="588"/>
      <c r="O102" s="588"/>
    </row>
    <row r="103" spans="2:15" s="54" customFormat="1" ht="30" customHeight="1" x14ac:dyDescent="0.25">
      <c r="B103" s="61" t="s">
        <v>962</v>
      </c>
      <c r="C103" s="592"/>
      <c r="D103" s="186" t="s">
        <v>587</v>
      </c>
      <c r="E103" s="194">
        <v>0</v>
      </c>
      <c r="F103" s="581">
        <v>0.33</v>
      </c>
      <c r="G103" s="582"/>
      <c r="H103" s="588" t="s">
        <v>897</v>
      </c>
      <c r="I103" s="588"/>
      <c r="J103" s="588"/>
      <c r="K103" s="588"/>
      <c r="L103" s="588"/>
      <c r="M103" s="588"/>
      <c r="N103" s="588"/>
      <c r="O103" s="588"/>
    </row>
    <row r="104" spans="2:15" s="54" customFormat="1" ht="33" customHeight="1" x14ac:dyDescent="0.25">
      <c r="B104" s="61" t="s">
        <v>962</v>
      </c>
      <c r="C104" s="592" t="s">
        <v>551</v>
      </c>
      <c r="D104" s="186" t="s">
        <v>559</v>
      </c>
      <c r="E104" s="194">
        <v>0</v>
      </c>
      <c r="F104" s="581">
        <v>0</v>
      </c>
      <c r="G104" s="582"/>
      <c r="H104" s="588" t="s">
        <v>929</v>
      </c>
      <c r="I104" s="588"/>
      <c r="J104" s="588"/>
      <c r="K104" s="588"/>
      <c r="L104" s="588"/>
      <c r="M104" s="588"/>
      <c r="N104" s="588"/>
      <c r="O104" s="588"/>
    </row>
    <row r="105" spans="2:15" s="54" customFormat="1" ht="30" customHeight="1" x14ac:dyDescent="0.25">
      <c r="B105" s="61" t="s">
        <v>962</v>
      </c>
      <c r="C105" s="592"/>
      <c r="D105" s="186" t="s">
        <v>577</v>
      </c>
      <c r="E105" s="194">
        <v>1</v>
      </c>
      <c r="F105" s="581">
        <v>0.5</v>
      </c>
      <c r="G105" s="582"/>
      <c r="H105" s="588" t="s">
        <v>930</v>
      </c>
      <c r="I105" s="588"/>
      <c r="J105" s="588"/>
      <c r="K105" s="588"/>
      <c r="L105" s="588"/>
      <c r="M105" s="588"/>
      <c r="N105" s="588"/>
      <c r="O105" s="588"/>
    </row>
    <row r="106" spans="2:15" s="54" customFormat="1" ht="28.5" customHeight="1" x14ac:dyDescent="0.25">
      <c r="B106" s="61" t="s">
        <v>962</v>
      </c>
      <c r="C106" s="592"/>
      <c r="D106" s="189" t="s">
        <v>924</v>
      </c>
      <c r="E106" s="194"/>
      <c r="F106" s="581"/>
      <c r="G106" s="582"/>
      <c r="H106" s="588" t="s">
        <v>932</v>
      </c>
      <c r="I106" s="588"/>
      <c r="J106" s="588"/>
      <c r="K106" s="588"/>
      <c r="L106" s="588"/>
      <c r="M106" s="588"/>
      <c r="N106" s="588"/>
      <c r="O106" s="588"/>
    </row>
    <row r="107" spans="2:15" s="54" customFormat="1" ht="30" x14ac:dyDescent="0.25">
      <c r="B107" s="61" t="s">
        <v>962</v>
      </c>
      <c r="C107" s="592"/>
      <c r="D107" s="189" t="s">
        <v>925</v>
      </c>
      <c r="E107" s="194"/>
      <c r="F107" s="582"/>
      <c r="G107" s="582"/>
      <c r="H107" s="588" t="s">
        <v>905</v>
      </c>
      <c r="I107" s="588"/>
      <c r="J107" s="588"/>
      <c r="K107" s="588"/>
      <c r="L107" s="588"/>
      <c r="M107" s="588"/>
      <c r="N107" s="588"/>
      <c r="O107" s="588"/>
    </row>
    <row r="108" spans="2:15" s="54" customFormat="1" ht="30" x14ac:dyDescent="0.25">
      <c r="B108" s="61" t="s">
        <v>962</v>
      </c>
      <c r="C108" s="592"/>
      <c r="D108" s="184" t="s">
        <v>931</v>
      </c>
      <c r="E108" s="194">
        <v>1</v>
      </c>
      <c r="F108" s="581">
        <v>0.5</v>
      </c>
      <c r="G108" s="582"/>
      <c r="H108" s="588"/>
      <c r="I108" s="588"/>
      <c r="J108" s="588"/>
      <c r="K108" s="588"/>
      <c r="L108" s="588"/>
      <c r="M108" s="588"/>
      <c r="N108" s="588"/>
      <c r="O108" s="588"/>
    </row>
    <row r="109" spans="2:15" s="54" customFormat="1" ht="48" customHeight="1" x14ac:dyDescent="0.25">
      <c r="B109" s="61" t="s">
        <v>962</v>
      </c>
      <c r="C109" s="592"/>
      <c r="D109" s="186" t="s">
        <v>585</v>
      </c>
      <c r="E109" s="194">
        <v>0</v>
      </c>
      <c r="F109" s="581">
        <v>0.4</v>
      </c>
      <c r="G109" s="582"/>
      <c r="H109" s="588" t="s">
        <v>936</v>
      </c>
      <c r="I109" s="588"/>
      <c r="J109" s="588"/>
      <c r="K109" s="588"/>
      <c r="L109" s="588"/>
      <c r="M109" s="588"/>
      <c r="N109" s="588"/>
      <c r="O109" s="588"/>
    </row>
    <row r="110" spans="2:15" s="54" customFormat="1" ht="32.25" customHeight="1" x14ac:dyDescent="0.25">
      <c r="B110" s="61" t="s">
        <v>963</v>
      </c>
      <c r="C110" s="592" t="s">
        <v>407</v>
      </c>
      <c r="D110" s="186" t="s">
        <v>745</v>
      </c>
      <c r="E110" s="194">
        <v>0</v>
      </c>
      <c r="F110" s="581">
        <v>0</v>
      </c>
      <c r="G110" s="582"/>
      <c r="H110" s="588" t="s">
        <v>929</v>
      </c>
      <c r="I110" s="588"/>
      <c r="J110" s="588"/>
      <c r="K110" s="588"/>
      <c r="L110" s="588"/>
      <c r="M110" s="588"/>
      <c r="N110" s="588"/>
      <c r="O110" s="588"/>
    </row>
    <row r="111" spans="2:15" s="54" customFormat="1" ht="30" x14ac:dyDescent="0.25">
      <c r="B111" s="61" t="s">
        <v>963</v>
      </c>
      <c r="C111" s="592"/>
      <c r="D111" s="189" t="s">
        <v>562</v>
      </c>
      <c r="E111" s="194">
        <v>0</v>
      </c>
      <c r="F111" s="581">
        <v>0</v>
      </c>
      <c r="G111" s="582"/>
      <c r="H111" s="588" t="s">
        <v>893</v>
      </c>
      <c r="I111" s="588"/>
      <c r="J111" s="588"/>
      <c r="K111" s="588"/>
      <c r="L111" s="588"/>
      <c r="M111" s="588"/>
      <c r="N111" s="588"/>
      <c r="O111" s="588"/>
    </row>
    <row r="112" spans="2:15" s="54" customFormat="1" ht="30" x14ac:dyDescent="0.25">
      <c r="B112" s="61" t="s">
        <v>963</v>
      </c>
      <c r="C112" s="592"/>
      <c r="D112" s="186" t="s">
        <v>572</v>
      </c>
      <c r="E112" s="194">
        <v>0</v>
      </c>
      <c r="F112" s="581">
        <v>0.65</v>
      </c>
      <c r="G112" s="582"/>
      <c r="H112" s="588" t="s">
        <v>937</v>
      </c>
      <c r="I112" s="588"/>
      <c r="J112" s="588"/>
      <c r="K112" s="588"/>
      <c r="L112" s="588"/>
      <c r="M112" s="588"/>
      <c r="N112" s="588"/>
      <c r="O112" s="588"/>
    </row>
    <row r="113" spans="2:15" s="54" customFormat="1" ht="30" x14ac:dyDescent="0.25">
      <c r="B113" s="61" t="s">
        <v>963</v>
      </c>
      <c r="C113" s="592"/>
      <c r="D113" s="186" t="s">
        <v>573</v>
      </c>
      <c r="E113" s="194">
        <v>0</v>
      </c>
      <c r="F113" s="581">
        <v>0.67</v>
      </c>
      <c r="G113" s="582"/>
      <c r="H113" s="588" t="s">
        <v>937</v>
      </c>
      <c r="I113" s="588"/>
      <c r="J113" s="588"/>
      <c r="K113" s="588"/>
      <c r="L113" s="588"/>
      <c r="M113" s="588"/>
      <c r="N113" s="588"/>
      <c r="O113" s="588"/>
    </row>
    <row r="114" spans="2:15" s="54" customFormat="1" ht="30" x14ac:dyDescent="0.25">
      <c r="B114" s="61" t="s">
        <v>963</v>
      </c>
      <c r="C114" s="592"/>
      <c r="D114" s="187" t="s">
        <v>574</v>
      </c>
      <c r="E114" s="194">
        <v>1</v>
      </c>
      <c r="F114" s="581">
        <v>0.86</v>
      </c>
      <c r="G114" s="582"/>
      <c r="H114" s="588" t="s">
        <v>938</v>
      </c>
      <c r="I114" s="588"/>
      <c r="J114" s="588"/>
      <c r="K114" s="588"/>
      <c r="L114" s="588"/>
      <c r="M114" s="588"/>
      <c r="N114" s="588"/>
      <c r="O114" s="588"/>
    </row>
    <row r="115" spans="2:15" s="54" customFormat="1" ht="30" x14ac:dyDescent="0.25">
      <c r="B115" s="61" t="s">
        <v>963</v>
      </c>
      <c r="C115" s="592"/>
      <c r="D115" s="184" t="s">
        <v>941</v>
      </c>
      <c r="E115" s="194">
        <v>0</v>
      </c>
      <c r="F115" s="581">
        <v>0</v>
      </c>
      <c r="G115" s="582"/>
      <c r="H115" s="588" t="s">
        <v>893</v>
      </c>
      <c r="I115" s="588"/>
      <c r="J115" s="588"/>
      <c r="K115" s="588"/>
      <c r="L115" s="588"/>
      <c r="M115" s="588"/>
      <c r="N115" s="588"/>
      <c r="O115" s="588"/>
    </row>
    <row r="116" spans="2:15" s="54" customFormat="1" ht="44.25" customHeight="1" x14ac:dyDescent="0.25">
      <c r="B116" s="61" t="s">
        <v>963</v>
      </c>
      <c r="C116" s="592"/>
      <c r="D116" s="186" t="s">
        <v>581</v>
      </c>
      <c r="E116" s="194">
        <v>0</v>
      </c>
      <c r="F116" s="581">
        <v>0.39</v>
      </c>
      <c r="G116" s="582"/>
      <c r="H116" s="588" t="s">
        <v>942</v>
      </c>
      <c r="I116" s="588"/>
      <c r="J116" s="588"/>
      <c r="K116" s="588"/>
      <c r="L116" s="588"/>
      <c r="M116" s="588"/>
      <c r="N116" s="588"/>
      <c r="O116" s="588"/>
    </row>
    <row r="117" spans="2:15" s="54" customFormat="1" ht="48" customHeight="1" x14ac:dyDescent="0.25">
      <c r="B117" s="61" t="s">
        <v>963</v>
      </c>
      <c r="C117" s="592"/>
      <c r="D117" s="184" t="s">
        <v>943</v>
      </c>
      <c r="E117" s="194">
        <v>0</v>
      </c>
      <c r="F117" s="581">
        <v>0.81</v>
      </c>
      <c r="G117" s="582"/>
      <c r="H117" s="588" t="s">
        <v>945</v>
      </c>
      <c r="I117" s="588"/>
      <c r="J117" s="588"/>
      <c r="K117" s="588"/>
      <c r="L117" s="588"/>
      <c r="M117" s="588"/>
      <c r="N117" s="588"/>
      <c r="O117" s="588"/>
    </row>
    <row r="118" spans="2:15" s="54" customFormat="1" ht="30" x14ac:dyDescent="0.25">
      <c r="B118" s="61" t="s">
        <v>963</v>
      </c>
      <c r="C118" s="592"/>
      <c r="D118" s="186" t="s">
        <v>946</v>
      </c>
      <c r="E118" s="194">
        <v>0</v>
      </c>
      <c r="F118" s="581">
        <v>0</v>
      </c>
      <c r="G118" s="582"/>
      <c r="H118" s="588" t="s">
        <v>893</v>
      </c>
      <c r="I118" s="588"/>
      <c r="J118" s="588"/>
      <c r="K118" s="588"/>
      <c r="L118" s="588"/>
      <c r="M118" s="588"/>
      <c r="N118" s="588"/>
      <c r="O118" s="588"/>
    </row>
    <row r="119" spans="2:15" s="54" customFormat="1" ht="30" x14ac:dyDescent="0.25">
      <c r="B119" s="61" t="s">
        <v>962</v>
      </c>
      <c r="C119" s="174" t="s">
        <v>760</v>
      </c>
      <c r="D119" s="186" t="s">
        <v>947</v>
      </c>
      <c r="E119" s="194">
        <v>0</v>
      </c>
      <c r="F119" s="581">
        <v>0</v>
      </c>
      <c r="G119" s="582"/>
      <c r="H119" s="588" t="s">
        <v>893</v>
      </c>
      <c r="I119" s="588"/>
      <c r="J119" s="588"/>
      <c r="K119" s="588"/>
      <c r="L119" s="588"/>
      <c r="M119" s="588"/>
      <c r="N119" s="588"/>
      <c r="O119" s="588"/>
    </row>
    <row r="120" spans="2:15" s="54" customFormat="1" ht="30" x14ac:dyDescent="0.25">
      <c r="B120" s="61" t="s">
        <v>962</v>
      </c>
      <c r="C120" s="176" t="s">
        <v>757</v>
      </c>
      <c r="D120" s="186" t="s">
        <v>948</v>
      </c>
      <c r="E120" s="194">
        <v>0</v>
      </c>
      <c r="F120" s="581">
        <v>0</v>
      </c>
      <c r="G120" s="582"/>
      <c r="H120" s="588" t="s">
        <v>893</v>
      </c>
      <c r="I120" s="588"/>
      <c r="J120" s="588"/>
      <c r="K120" s="588"/>
      <c r="L120" s="588"/>
      <c r="M120" s="588"/>
      <c r="N120" s="588"/>
      <c r="O120" s="588"/>
    </row>
    <row r="121" spans="2:15" x14ac:dyDescent="0.25">
      <c r="B121" s="590" t="s">
        <v>966</v>
      </c>
      <c r="C121" s="590"/>
      <c r="D121" s="590"/>
      <c r="E121" s="590"/>
      <c r="F121" s="583">
        <f>AVERAGE(F22:G120)</f>
        <v>0.38716630434782606</v>
      </c>
      <c r="G121" s="584"/>
    </row>
    <row r="122" spans="2:15" x14ac:dyDescent="0.25">
      <c r="F122" s="210"/>
    </row>
    <row r="123" spans="2:15" x14ac:dyDescent="0.25">
      <c r="F123" s="210"/>
    </row>
    <row r="124" spans="2:15" x14ac:dyDescent="0.25">
      <c r="F124" s="210"/>
    </row>
    <row r="125" spans="2:15" x14ac:dyDescent="0.25">
      <c r="F125" s="210"/>
    </row>
    <row r="126" spans="2:15" x14ac:dyDescent="0.25">
      <c r="C126" s="586" t="s">
        <v>665</v>
      </c>
      <c r="D126" s="586"/>
      <c r="E126" s="586"/>
      <c r="F126" s="586"/>
      <c r="G126" s="586"/>
      <c r="H126" s="586"/>
      <c r="I126" s="586"/>
      <c r="J126" s="586"/>
      <c r="K126" s="586"/>
      <c r="L126" s="586"/>
    </row>
    <row r="127" spans="2:15" x14ac:dyDescent="0.25">
      <c r="C127" s="196"/>
      <c r="D127" s="196"/>
      <c r="E127" s="196"/>
      <c r="F127" s="196"/>
      <c r="G127" s="196"/>
      <c r="H127" s="196"/>
      <c r="I127" s="196"/>
      <c r="J127" s="196"/>
      <c r="K127" s="196"/>
      <c r="L127" s="196"/>
    </row>
    <row r="128" spans="2:15" s="231" customFormat="1" ht="33" customHeight="1" x14ac:dyDescent="0.25">
      <c r="C128" s="232"/>
      <c r="D128" s="233" t="s">
        <v>969</v>
      </c>
      <c r="E128" s="233" t="s">
        <v>970</v>
      </c>
      <c r="F128" s="233" t="s">
        <v>971</v>
      </c>
      <c r="G128" s="232"/>
      <c r="H128" s="232"/>
      <c r="I128" s="232"/>
      <c r="J128" s="232"/>
      <c r="K128" s="232"/>
      <c r="L128" s="232"/>
      <c r="M128" s="234"/>
      <c r="N128" s="234"/>
      <c r="O128" s="234"/>
    </row>
    <row r="129" spans="2:15" s="54" customFormat="1" x14ac:dyDescent="0.25">
      <c r="C129" s="219" t="s">
        <v>965</v>
      </c>
      <c r="D129" s="216">
        <f>COUNTIF($B$135:$B$153,C129)</f>
        <v>2</v>
      </c>
      <c r="E129" s="216">
        <f>COUNTIFS($B$135:$B$153,C129,$E$135:$E$153,1)</f>
        <v>0</v>
      </c>
      <c r="F129" s="230">
        <f>+E129/D129</f>
        <v>0</v>
      </c>
      <c r="G129" s="192"/>
      <c r="H129" s="192"/>
      <c r="I129" s="192"/>
      <c r="J129" s="192"/>
      <c r="K129" s="192"/>
      <c r="L129" s="192"/>
      <c r="M129" s="178"/>
      <c r="N129" s="178"/>
      <c r="O129" s="178"/>
    </row>
    <row r="130" spans="2:15" s="54" customFormat="1" x14ac:dyDescent="0.25">
      <c r="C130" s="61" t="s">
        <v>962</v>
      </c>
      <c r="D130" s="216">
        <f>COUNTIF($B$135:$B$153,C130)</f>
        <v>14</v>
      </c>
      <c r="E130" s="216">
        <f>COUNTIFS($B$135:$B$153,C130,$E$135:$E$153,1)</f>
        <v>6</v>
      </c>
      <c r="F130" s="230">
        <f>+E130/D130</f>
        <v>0.42857142857142855</v>
      </c>
      <c r="G130" s="192"/>
      <c r="H130" s="192"/>
      <c r="I130" s="192"/>
      <c r="J130" s="192"/>
      <c r="K130" s="192"/>
      <c r="L130" s="192"/>
      <c r="M130" s="178"/>
      <c r="N130" s="178"/>
      <c r="O130" s="178"/>
    </row>
    <row r="131" spans="2:15" s="54" customFormat="1" x14ac:dyDescent="0.25">
      <c r="C131" s="61" t="s">
        <v>963</v>
      </c>
      <c r="D131" s="216">
        <f>COUNTIF($B$135:$B$153,C131)</f>
        <v>3</v>
      </c>
      <c r="E131" s="216">
        <f>COUNTIFS($B$135:$B$153,C131,$E$135:$E$153,1)</f>
        <v>0</v>
      </c>
      <c r="F131" s="230">
        <f>+E131/D131</f>
        <v>0</v>
      </c>
      <c r="G131" s="192"/>
      <c r="H131" s="192"/>
      <c r="I131" s="192"/>
      <c r="J131" s="192"/>
      <c r="K131" s="192"/>
      <c r="L131" s="192"/>
      <c r="M131" s="178"/>
      <c r="N131" s="178"/>
      <c r="O131" s="178"/>
    </row>
    <row r="132" spans="2:15" x14ac:dyDescent="0.25">
      <c r="C132" s="196"/>
      <c r="D132" s="196"/>
      <c r="E132" s="196"/>
      <c r="F132" s="196"/>
      <c r="G132" s="196"/>
      <c r="H132" s="196"/>
      <c r="I132" s="196"/>
      <c r="J132" s="196"/>
      <c r="K132" s="196"/>
      <c r="L132" s="196"/>
    </row>
    <row r="133" spans="2:15" x14ac:dyDescent="0.25">
      <c r="C133" s="196"/>
      <c r="D133" s="196"/>
      <c r="E133" s="196"/>
      <c r="F133" s="196"/>
      <c r="G133" s="196"/>
      <c r="H133" s="196"/>
      <c r="I133" s="196"/>
      <c r="J133" s="196"/>
      <c r="K133" s="196"/>
      <c r="L133" s="196"/>
    </row>
    <row r="134" spans="2:15" s="215" customFormat="1" ht="30" customHeight="1" x14ac:dyDescent="0.25">
      <c r="B134" s="217" t="s">
        <v>964</v>
      </c>
      <c r="C134" s="217" t="s">
        <v>967</v>
      </c>
      <c r="D134" s="218" t="s">
        <v>968</v>
      </c>
      <c r="E134" s="218" t="s">
        <v>921</v>
      </c>
      <c r="F134" s="585" t="s">
        <v>874</v>
      </c>
      <c r="G134" s="585"/>
      <c r="H134" s="587" t="s">
        <v>875</v>
      </c>
      <c r="I134" s="587"/>
      <c r="J134" s="587"/>
      <c r="K134" s="587"/>
      <c r="L134" s="587"/>
      <c r="M134" s="587"/>
      <c r="N134" s="587"/>
      <c r="O134" s="587"/>
    </row>
    <row r="135" spans="2:15" s="54" customFormat="1" ht="30" x14ac:dyDescent="0.25">
      <c r="B135" s="61" t="s">
        <v>963</v>
      </c>
      <c r="C135" s="175" t="s">
        <v>686</v>
      </c>
      <c r="D135" s="188" t="s">
        <v>680</v>
      </c>
      <c r="E135" s="194">
        <v>0</v>
      </c>
      <c r="F135" s="581">
        <v>0</v>
      </c>
      <c r="G135" s="582"/>
      <c r="H135" s="588" t="s">
        <v>893</v>
      </c>
      <c r="I135" s="588"/>
      <c r="J135" s="588"/>
      <c r="K135" s="588"/>
      <c r="L135" s="588"/>
      <c r="M135" s="588"/>
      <c r="N135" s="588"/>
      <c r="O135" s="588"/>
    </row>
    <row r="136" spans="2:15" s="54" customFormat="1" ht="30" x14ac:dyDescent="0.25">
      <c r="B136" s="61" t="s">
        <v>963</v>
      </c>
      <c r="C136" s="175" t="s">
        <v>545</v>
      </c>
      <c r="D136" s="188" t="s">
        <v>670</v>
      </c>
      <c r="E136" s="194">
        <v>0</v>
      </c>
      <c r="F136" s="581">
        <v>0.75</v>
      </c>
      <c r="G136" s="582"/>
      <c r="H136" s="588"/>
      <c r="I136" s="588"/>
      <c r="J136" s="588"/>
      <c r="K136" s="588"/>
      <c r="L136" s="588"/>
      <c r="M136" s="588"/>
      <c r="N136" s="588"/>
      <c r="O136" s="588"/>
    </row>
    <row r="137" spans="2:15" s="54" customFormat="1" ht="30" x14ac:dyDescent="0.25">
      <c r="B137" s="219" t="s">
        <v>965</v>
      </c>
      <c r="C137" s="175" t="s">
        <v>532</v>
      </c>
      <c r="D137" s="184" t="s">
        <v>685</v>
      </c>
      <c r="E137" s="194">
        <v>0</v>
      </c>
      <c r="F137" s="581">
        <v>0</v>
      </c>
      <c r="G137" s="582"/>
      <c r="H137" s="588" t="s">
        <v>893</v>
      </c>
      <c r="I137" s="588"/>
      <c r="J137" s="588"/>
      <c r="K137" s="588"/>
      <c r="L137" s="588"/>
      <c r="M137" s="588"/>
      <c r="N137" s="588"/>
      <c r="O137" s="588"/>
    </row>
    <row r="138" spans="2:15" s="54" customFormat="1" ht="30" x14ac:dyDescent="0.25">
      <c r="B138" s="61" t="s">
        <v>962</v>
      </c>
      <c r="C138" s="175" t="s">
        <v>548</v>
      </c>
      <c r="D138" s="184" t="s">
        <v>679</v>
      </c>
      <c r="E138" s="194">
        <v>0</v>
      </c>
      <c r="F138" s="581">
        <v>0</v>
      </c>
      <c r="G138" s="582"/>
      <c r="H138" s="588" t="s">
        <v>893</v>
      </c>
      <c r="I138" s="588"/>
      <c r="J138" s="588"/>
      <c r="K138" s="588"/>
      <c r="L138" s="588"/>
      <c r="M138" s="588"/>
      <c r="N138" s="588"/>
      <c r="O138" s="588"/>
    </row>
    <row r="139" spans="2:15" s="54" customFormat="1" ht="28.5" customHeight="1" x14ac:dyDescent="0.25">
      <c r="B139" s="61" t="s">
        <v>962</v>
      </c>
      <c r="C139" s="175" t="s">
        <v>789</v>
      </c>
      <c r="D139" s="184" t="s">
        <v>784</v>
      </c>
      <c r="E139" s="194">
        <v>0</v>
      </c>
      <c r="F139" s="581">
        <v>0</v>
      </c>
      <c r="G139" s="582"/>
      <c r="H139" s="588" t="s">
        <v>950</v>
      </c>
      <c r="I139" s="588"/>
      <c r="J139" s="588"/>
      <c r="K139" s="588"/>
      <c r="L139" s="588"/>
      <c r="M139" s="588"/>
      <c r="N139" s="588"/>
      <c r="O139" s="588"/>
    </row>
    <row r="140" spans="2:15" s="54" customFormat="1" ht="30" x14ac:dyDescent="0.25">
      <c r="B140" s="219" t="s">
        <v>965</v>
      </c>
      <c r="C140" s="175" t="s">
        <v>36</v>
      </c>
      <c r="D140" s="186" t="s">
        <v>750</v>
      </c>
      <c r="E140" s="194">
        <v>0</v>
      </c>
      <c r="F140" s="581">
        <v>0</v>
      </c>
      <c r="G140" s="582"/>
      <c r="H140" s="588" t="s">
        <v>893</v>
      </c>
      <c r="I140" s="588"/>
      <c r="J140" s="588"/>
      <c r="K140" s="588"/>
      <c r="L140" s="588"/>
      <c r="M140" s="588"/>
      <c r="N140" s="588"/>
      <c r="O140" s="588"/>
    </row>
    <row r="141" spans="2:15" s="54" customFormat="1" ht="30" x14ac:dyDescent="0.25">
      <c r="B141" s="61" t="s">
        <v>962</v>
      </c>
      <c r="C141" s="175" t="s">
        <v>161</v>
      </c>
      <c r="D141" s="186" t="s">
        <v>674</v>
      </c>
      <c r="E141" s="194">
        <v>1</v>
      </c>
      <c r="F141" s="581">
        <v>0.83</v>
      </c>
      <c r="G141" s="582"/>
      <c r="H141" s="588"/>
      <c r="I141" s="588"/>
      <c r="J141" s="588"/>
      <c r="K141" s="588"/>
      <c r="L141" s="588"/>
      <c r="M141" s="588"/>
      <c r="N141" s="588"/>
      <c r="O141" s="588"/>
    </row>
    <row r="142" spans="2:15" s="54" customFormat="1" ht="30" x14ac:dyDescent="0.25">
      <c r="B142" s="61" t="s">
        <v>962</v>
      </c>
      <c r="C142" s="175" t="s">
        <v>179</v>
      </c>
      <c r="D142" s="212" t="s">
        <v>682</v>
      </c>
      <c r="E142" s="194">
        <v>1</v>
      </c>
      <c r="F142" s="581">
        <v>1</v>
      </c>
      <c r="G142" s="582"/>
      <c r="H142" s="588" t="s">
        <v>951</v>
      </c>
      <c r="I142" s="588"/>
      <c r="J142" s="588"/>
      <c r="K142" s="588"/>
      <c r="L142" s="588"/>
      <c r="M142" s="588"/>
      <c r="N142" s="588"/>
      <c r="O142" s="588"/>
    </row>
    <row r="143" spans="2:15" s="54" customFormat="1" ht="30" x14ac:dyDescent="0.25">
      <c r="B143" s="61" t="s">
        <v>962</v>
      </c>
      <c r="C143" s="580" t="s">
        <v>137</v>
      </c>
      <c r="D143" s="186" t="s">
        <v>672</v>
      </c>
      <c r="E143" s="194">
        <v>0</v>
      </c>
      <c r="F143" s="581">
        <v>0.4</v>
      </c>
      <c r="G143" s="582"/>
      <c r="H143" s="588" t="s">
        <v>952</v>
      </c>
      <c r="I143" s="588"/>
      <c r="J143" s="588"/>
      <c r="K143" s="588"/>
      <c r="L143" s="588"/>
      <c r="M143" s="588"/>
      <c r="N143" s="588"/>
      <c r="O143" s="588"/>
    </row>
    <row r="144" spans="2:15" s="54" customFormat="1" ht="30" x14ac:dyDescent="0.25">
      <c r="B144" s="61" t="s">
        <v>962</v>
      </c>
      <c r="C144" s="580"/>
      <c r="D144" s="212" t="s">
        <v>676</v>
      </c>
      <c r="E144" s="194">
        <v>1</v>
      </c>
      <c r="F144" s="581">
        <v>1</v>
      </c>
      <c r="G144" s="582"/>
      <c r="H144" s="588" t="s">
        <v>953</v>
      </c>
      <c r="I144" s="588"/>
      <c r="J144" s="588"/>
      <c r="K144" s="588"/>
      <c r="L144" s="588"/>
      <c r="M144" s="588"/>
      <c r="N144" s="588"/>
      <c r="O144" s="588"/>
    </row>
    <row r="145" spans="2:15" s="54" customFormat="1" ht="30" x14ac:dyDescent="0.25">
      <c r="B145" s="61" t="s">
        <v>962</v>
      </c>
      <c r="C145" s="580"/>
      <c r="D145" s="186" t="s">
        <v>677</v>
      </c>
      <c r="E145" s="194">
        <v>1</v>
      </c>
      <c r="F145" s="581">
        <v>0.61</v>
      </c>
      <c r="G145" s="582"/>
      <c r="H145" s="588" t="s">
        <v>953</v>
      </c>
      <c r="I145" s="588"/>
      <c r="J145" s="588"/>
      <c r="K145" s="588"/>
      <c r="L145" s="588"/>
      <c r="M145" s="588"/>
      <c r="N145" s="588"/>
      <c r="O145" s="588"/>
    </row>
    <row r="146" spans="2:15" s="54" customFormat="1" ht="30" x14ac:dyDescent="0.25">
      <c r="B146" s="61" t="s">
        <v>962</v>
      </c>
      <c r="C146" s="580"/>
      <c r="D146" s="190" t="s">
        <v>683</v>
      </c>
      <c r="E146" s="194">
        <v>0</v>
      </c>
      <c r="F146" s="581">
        <v>0</v>
      </c>
      <c r="G146" s="582"/>
      <c r="H146" s="588" t="s">
        <v>893</v>
      </c>
      <c r="I146" s="588"/>
      <c r="J146" s="588"/>
      <c r="K146" s="588"/>
      <c r="L146" s="588"/>
      <c r="M146" s="588"/>
      <c r="N146" s="588"/>
      <c r="O146" s="588"/>
    </row>
    <row r="147" spans="2:15" s="54" customFormat="1" ht="30" x14ac:dyDescent="0.25">
      <c r="B147" s="61" t="s">
        <v>963</v>
      </c>
      <c r="C147" s="175" t="s">
        <v>407</v>
      </c>
      <c r="D147" s="190" t="s">
        <v>684</v>
      </c>
      <c r="E147" s="194">
        <v>0</v>
      </c>
      <c r="F147" s="581">
        <v>0</v>
      </c>
      <c r="G147" s="582"/>
      <c r="H147" s="588" t="s">
        <v>893</v>
      </c>
      <c r="I147" s="588"/>
      <c r="J147" s="588"/>
      <c r="K147" s="588"/>
      <c r="L147" s="588"/>
      <c r="M147" s="588"/>
      <c r="N147" s="588"/>
      <c r="O147" s="588"/>
    </row>
    <row r="148" spans="2:15" s="54" customFormat="1" ht="30" x14ac:dyDescent="0.25">
      <c r="B148" s="61" t="s">
        <v>962</v>
      </c>
      <c r="C148" s="176" t="s">
        <v>954</v>
      </c>
      <c r="D148" s="188" t="s">
        <v>671</v>
      </c>
      <c r="E148" s="194">
        <v>1</v>
      </c>
      <c r="F148" s="581">
        <v>0.96</v>
      </c>
      <c r="G148" s="582"/>
      <c r="H148" s="588" t="s">
        <v>953</v>
      </c>
      <c r="I148" s="588"/>
      <c r="J148" s="588"/>
      <c r="K148" s="588"/>
      <c r="L148" s="588"/>
      <c r="M148" s="588"/>
      <c r="N148" s="588"/>
      <c r="O148" s="588"/>
    </row>
    <row r="149" spans="2:15" s="54" customFormat="1" ht="30" x14ac:dyDescent="0.25">
      <c r="B149" s="61" t="s">
        <v>962</v>
      </c>
      <c r="C149" s="580" t="s">
        <v>757</v>
      </c>
      <c r="D149" s="186" t="s">
        <v>666</v>
      </c>
      <c r="E149" s="194">
        <v>0</v>
      </c>
      <c r="F149" s="581">
        <v>0.62</v>
      </c>
      <c r="G149" s="582"/>
      <c r="H149" s="588" t="s">
        <v>952</v>
      </c>
      <c r="I149" s="588"/>
      <c r="J149" s="588"/>
      <c r="K149" s="588"/>
      <c r="L149" s="588"/>
      <c r="M149" s="588"/>
      <c r="N149" s="588"/>
      <c r="O149" s="588"/>
    </row>
    <row r="150" spans="2:15" s="54" customFormat="1" ht="30" x14ac:dyDescent="0.25">
      <c r="B150" s="61" t="s">
        <v>962</v>
      </c>
      <c r="C150" s="580"/>
      <c r="D150" s="184" t="s">
        <v>667</v>
      </c>
      <c r="E150" s="194">
        <v>0</v>
      </c>
      <c r="F150" s="581">
        <v>0.47</v>
      </c>
      <c r="G150" s="582"/>
      <c r="H150" s="588" t="s">
        <v>955</v>
      </c>
      <c r="I150" s="588"/>
      <c r="J150" s="588"/>
      <c r="K150" s="588"/>
      <c r="L150" s="588"/>
      <c r="M150" s="588"/>
      <c r="N150" s="588"/>
      <c r="O150" s="588"/>
    </row>
    <row r="151" spans="2:15" s="54" customFormat="1" ht="30" x14ac:dyDescent="0.25">
      <c r="B151" s="61" t="s">
        <v>962</v>
      </c>
      <c r="C151" s="580"/>
      <c r="D151" s="184" t="s">
        <v>668</v>
      </c>
      <c r="E151" s="194">
        <v>1</v>
      </c>
      <c r="F151" s="581">
        <v>0.89</v>
      </c>
      <c r="G151" s="582"/>
      <c r="H151" s="588" t="s">
        <v>956</v>
      </c>
      <c r="I151" s="588"/>
      <c r="J151" s="588"/>
      <c r="K151" s="588"/>
      <c r="L151" s="588"/>
      <c r="M151" s="588"/>
      <c r="N151" s="588"/>
      <c r="O151" s="588"/>
    </row>
    <row r="152" spans="2:15" s="54" customFormat="1" ht="32.25" customHeight="1" x14ac:dyDescent="0.25">
      <c r="B152" s="61" t="s">
        <v>962</v>
      </c>
      <c r="C152" s="580"/>
      <c r="D152" s="184" t="s">
        <v>669</v>
      </c>
      <c r="E152" s="194">
        <v>0</v>
      </c>
      <c r="F152" s="581">
        <v>0.28999999999999998</v>
      </c>
      <c r="G152" s="582"/>
      <c r="H152" s="588" t="s">
        <v>957</v>
      </c>
      <c r="I152" s="588"/>
      <c r="J152" s="588"/>
      <c r="K152" s="588"/>
      <c r="L152" s="588"/>
      <c r="M152" s="588"/>
      <c r="N152" s="588"/>
      <c r="O152" s="588"/>
    </row>
    <row r="153" spans="2:15" s="54" customFormat="1" ht="26.25" customHeight="1" x14ac:dyDescent="0.25">
      <c r="B153" s="61" t="s">
        <v>962</v>
      </c>
      <c r="C153" s="175" t="s">
        <v>687</v>
      </c>
      <c r="D153" s="188" t="s">
        <v>681</v>
      </c>
      <c r="E153" s="194">
        <v>0</v>
      </c>
      <c r="F153" s="581">
        <v>0</v>
      </c>
      <c r="G153" s="582"/>
      <c r="H153" s="588" t="s">
        <v>958</v>
      </c>
      <c r="I153" s="588"/>
      <c r="J153" s="588"/>
      <c r="K153" s="588"/>
      <c r="L153" s="588"/>
      <c r="M153" s="588"/>
      <c r="N153" s="588"/>
      <c r="O153" s="588"/>
    </row>
    <row r="154" spans="2:15" ht="26.25" customHeight="1" x14ac:dyDescent="0.25">
      <c r="B154" s="591" t="s">
        <v>966</v>
      </c>
      <c r="C154" s="591"/>
      <c r="D154" s="591"/>
      <c r="E154" s="591"/>
      <c r="F154" s="583">
        <f>AVERAGE(F135:G153)</f>
        <v>0.41157894736842104</v>
      </c>
      <c r="G154" s="583"/>
      <c r="H154" s="213"/>
      <c r="I154" s="213"/>
      <c r="J154" s="213"/>
      <c r="K154" s="213"/>
      <c r="L154" s="213"/>
      <c r="M154" s="213"/>
      <c r="N154" s="213"/>
      <c r="O154" s="213"/>
    </row>
    <row r="155" spans="2:15" ht="26.25" customHeight="1" x14ac:dyDescent="0.25">
      <c r="B155" s="225"/>
      <c r="C155" s="225"/>
      <c r="D155" s="225"/>
      <c r="E155" s="225"/>
      <c r="F155" s="210"/>
      <c r="G155" s="210"/>
      <c r="H155" s="213"/>
      <c r="I155" s="213"/>
      <c r="J155" s="213"/>
      <c r="K155" s="213"/>
      <c r="L155" s="213"/>
      <c r="M155" s="213"/>
      <c r="N155" s="213"/>
      <c r="O155" s="213"/>
    </row>
    <row r="157" spans="2:15" x14ac:dyDescent="0.25">
      <c r="C157" s="586" t="s">
        <v>689</v>
      </c>
      <c r="D157" s="586"/>
      <c r="E157" s="586"/>
      <c r="F157" s="586"/>
      <c r="G157" s="586"/>
      <c r="H157" s="586"/>
      <c r="I157" s="586"/>
      <c r="J157" s="586"/>
      <c r="K157" s="586"/>
      <c r="L157" s="586"/>
    </row>
    <row r="159" spans="2:15" s="231" customFormat="1" ht="33" customHeight="1" x14ac:dyDescent="0.25">
      <c r="C159" s="232"/>
      <c r="D159" s="233" t="s">
        <v>969</v>
      </c>
      <c r="E159" s="233" t="s">
        <v>970</v>
      </c>
      <c r="F159" s="233" t="s">
        <v>971</v>
      </c>
      <c r="G159" s="232"/>
      <c r="H159" s="232"/>
      <c r="I159" s="232"/>
      <c r="J159" s="232"/>
      <c r="K159" s="232"/>
      <c r="L159" s="232"/>
      <c r="M159" s="234"/>
      <c r="N159" s="234"/>
      <c r="O159" s="234"/>
    </row>
    <row r="160" spans="2:15" s="54" customFormat="1" x14ac:dyDescent="0.25">
      <c r="C160" s="219" t="s">
        <v>965</v>
      </c>
      <c r="D160" s="216">
        <f>COUNTIF($B$166:$B$173,C160)</f>
        <v>8</v>
      </c>
      <c r="E160" s="216">
        <f>COUNTIFS($B$166:$B$173,C160,$E$166:$E$173,1)</f>
        <v>0</v>
      </c>
      <c r="F160" s="230">
        <f>+E160/D160</f>
        <v>0</v>
      </c>
      <c r="G160" s="192"/>
      <c r="H160" s="192"/>
      <c r="I160" s="192"/>
      <c r="J160" s="192"/>
      <c r="K160" s="192"/>
      <c r="L160" s="192"/>
      <c r="M160" s="178"/>
      <c r="N160" s="178"/>
      <c r="O160" s="178"/>
    </row>
    <row r="161" spans="2:15" s="54" customFormat="1" x14ac:dyDescent="0.25">
      <c r="C161" s="61" t="s">
        <v>962</v>
      </c>
      <c r="D161" s="216">
        <f>COUNTIF($B$166:$B$173,C161)</f>
        <v>0</v>
      </c>
      <c r="E161" s="216">
        <f>COUNTIFS($B$166:$B$173,C161,$E$166:$E$173,1)</f>
        <v>0</v>
      </c>
      <c r="F161" s="230">
        <v>0</v>
      </c>
      <c r="G161" s="192"/>
      <c r="H161" s="192"/>
      <c r="I161" s="192"/>
      <c r="J161" s="192"/>
      <c r="K161" s="192"/>
      <c r="L161" s="192"/>
      <c r="M161" s="178"/>
      <c r="N161" s="178"/>
      <c r="O161" s="178"/>
    </row>
    <row r="162" spans="2:15" s="54" customFormat="1" x14ac:dyDescent="0.25">
      <c r="C162" s="61" t="s">
        <v>963</v>
      </c>
      <c r="D162" s="216">
        <f>COUNTIF($B$166:$B$173,C162)</f>
        <v>0</v>
      </c>
      <c r="E162" s="216">
        <f>COUNTIFS($B$166:$B$173,C162,$E$166:$E$173,1)</f>
        <v>0</v>
      </c>
      <c r="F162" s="230">
        <v>0</v>
      </c>
      <c r="G162" s="192"/>
      <c r="H162" s="192"/>
      <c r="I162" s="192"/>
      <c r="J162" s="192"/>
      <c r="K162" s="192"/>
      <c r="L162" s="192"/>
      <c r="M162" s="178"/>
      <c r="N162" s="178"/>
      <c r="O162" s="178"/>
    </row>
    <row r="165" spans="2:15" s="215" customFormat="1" ht="30" x14ac:dyDescent="0.25">
      <c r="B165" s="217" t="s">
        <v>964</v>
      </c>
      <c r="C165" s="217" t="s">
        <v>967</v>
      </c>
      <c r="D165" s="218" t="s">
        <v>968</v>
      </c>
      <c r="E165" s="218" t="s">
        <v>921</v>
      </c>
      <c r="F165" s="585" t="s">
        <v>874</v>
      </c>
      <c r="G165" s="585"/>
      <c r="H165" s="587" t="s">
        <v>875</v>
      </c>
      <c r="I165" s="587"/>
      <c r="J165" s="587"/>
      <c r="K165" s="587"/>
      <c r="L165" s="587"/>
      <c r="M165" s="587"/>
      <c r="N165" s="587"/>
      <c r="O165" s="587"/>
    </row>
    <row r="166" spans="2:15" s="54" customFormat="1" ht="30" x14ac:dyDescent="0.25">
      <c r="B166" s="219" t="s">
        <v>965</v>
      </c>
      <c r="C166" s="588" t="s">
        <v>36</v>
      </c>
      <c r="D166" s="189" t="s">
        <v>690</v>
      </c>
      <c r="E166" s="194"/>
      <c r="F166" s="582"/>
      <c r="G166" s="582"/>
      <c r="H166" s="588" t="s">
        <v>905</v>
      </c>
      <c r="I166" s="588"/>
      <c r="J166" s="588"/>
      <c r="K166" s="588"/>
      <c r="L166" s="588"/>
      <c r="M166" s="588"/>
      <c r="N166" s="588"/>
      <c r="O166" s="588"/>
    </row>
    <row r="167" spans="2:15" s="54" customFormat="1" ht="30" x14ac:dyDescent="0.25">
      <c r="B167" s="219" t="s">
        <v>965</v>
      </c>
      <c r="C167" s="588"/>
      <c r="D167" s="189" t="s">
        <v>691</v>
      </c>
      <c r="E167" s="194"/>
      <c r="F167" s="582"/>
      <c r="G167" s="582"/>
      <c r="H167" s="588" t="s">
        <v>905</v>
      </c>
      <c r="I167" s="588"/>
      <c r="J167" s="588"/>
      <c r="K167" s="588"/>
      <c r="L167" s="588"/>
      <c r="M167" s="588"/>
      <c r="N167" s="588"/>
      <c r="O167" s="588"/>
    </row>
    <row r="168" spans="2:15" s="54" customFormat="1" ht="30" x14ac:dyDescent="0.25">
      <c r="B168" s="219" t="s">
        <v>965</v>
      </c>
      <c r="C168" s="588"/>
      <c r="D168" s="189" t="s">
        <v>692</v>
      </c>
      <c r="E168" s="194"/>
      <c r="F168" s="582"/>
      <c r="G168" s="582"/>
      <c r="H168" s="588" t="s">
        <v>905</v>
      </c>
      <c r="I168" s="588"/>
      <c r="J168" s="588"/>
      <c r="K168" s="588"/>
      <c r="L168" s="588"/>
      <c r="M168" s="588"/>
      <c r="N168" s="588"/>
      <c r="O168" s="588"/>
    </row>
    <row r="169" spans="2:15" s="54" customFormat="1" ht="15" customHeight="1" x14ac:dyDescent="0.25">
      <c r="B169" s="219" t="s">
        <v>965</v>
      </c>
      <c r="C169" s="588"/>
      <c r="D169" s="189" t="s">
        <v>693</v>
      </c>
      <c r="E169" s="194"/>
      <c r="F169" s="582"/>
      <c r="G169" s="582"/>
      <c r="H169" s="588" t="s">
        <v>905</v>
      </c>
      <c r="I169" s="588"/>
      <c r="J169" s="588"/>
      <c r="K169" s="588"/>
      <c r="L169" s="588"/>
      <c r="M169" s="588"/>
      <c r="N169" s="588"/>
      <c r="O169" s="588"/>
    </row>
    <row r="170" spans="2:15" s="54" customFormat="1" ht="30" x14ac:dyDescent="0.25">
      <c r="B170" s="219" t="s">
        <v>965</v>
      </c>
      <c r="C170" s="588"/>
      <c r="D170" s="189" t="s">
        <v>695</v>
      </c>
      <c r="E170" s="194"/>
      <c r="F170" s="582"/>
      <c r="G170" s="582"/>
      <c r="H170" s="588" t="s">
        <v>905</v>
      </c>
      <c r="I170" s="588"/>
      <c r="J170" s="588"/>
      <c r="K170" s="588"/>
      <c r="L170" s="588"/>
      <c r="M170" s="588"/>
      <c r="N170" s="588"/>
      <c r="O170" s="588"/>
    </row>
    <row r="171" spans="2:15" s="54" customFormat="1" ht="30" x14ac:dyDescent="0.25">
      <c r="B171" s="219" t="s">
        <v>965</v>
      </c>
      <c r="C171" s="588"/>
      <c r="D171" s="184" t="s">
        <v>696</v>
      </c>
      <c r="E171" s="194">
        <v>0</v>
      </c>
      <c r="F171" s="581">
        <v>0</v>
      </c>
      <c r="G171" s="582"/>
      <c r="H171" s="588" t="s">
        <v>893</v>
      </c>
      <c r="I171" s="588"/>
      <c r="J171" s="588"/>
      <c r="K171" s="588"/>
      <c r="L171" s="588"/>
      <c r="M171" s="588"/>
      <c r="N171" s="588"/>
      <c r="O171" s="588"/>
    </row>
    <row r="172" spans="2:15" s="54" customFormat="1" ht="30" x14ac:dyDescent="0.25">
      <c r="B172" s="219" t="s">
        <v>965</v>
      </c>
      <c r="C172" s="588"/>
      <c r="D172" s="184" t="s">
        <v>697</v>
      </c>
      <c r="E172" s="194">
        <v>0</v>
      </c>
      <c r="F172" s="581">
        <v>0</v>
      </c>
      <c r="G172" s="582"/>
      <c r="H172" s="588" t="s">
        <v>893</v>
      </c>
      <c r="I172" s="588"/>
      <c r="J172" s="588"/>
      <c r="K172" s="588"/>
      <c r="L172" s="588"/>
      <c r="M172" s="588"/>
      <c r="N172" s="588"/>
      <c r="O172" s="588"/>
    </row>
    <row r="173" spans="2:15" s="54" customFormat="1" ht="30" x14ac:dyDescent="0.25">
      <c r="B173" s="219" t="s">
        <v>965</v>
      </c>
      <c r="C173" s="588"/>
      <c r="D173" s="184" t="s">
        <v>698</v>
      </c>
      <c r="E173" s="194">
        <v>0</v>
      </c>
      <c r="F173" s="581">
        <v>0</v>
      </c>
      <c r="G173" s="582"/>
      <c r="H173" s="588" t="s">
        <v>893</v>
      </c>
      <c r="I173" s="588"/>
      <c r="J173" s="588"/>
      <c r="K173" s="588"/>
      <c r="L173" s="588"/>
      <c r="M173" s="588"/>
      <c r="N173" s="588"/>
      <c r="O173" s="588"/>
    </row>
    <row r="174" spans="2:15" ht="26.25" customHeight="1" x14ac:dyDescent="0.25">
      <c r="B174" s="591" t="s">
        <v>966</v>
      </c>
      <c r="C174" s="591"/>
      <c r="D174" s="591"/>
      <c r="E174" s="591"/>
      <c r="F174" s="583">
        <f>AVERAGE(F166:G173)</f>
        <v>0</v>
      </c>
      <c r="G174" s="583"/>
      <c r="H174" s="213"/>
      <c r="I174" s="213"/>
      <c r="J174" s="213"/>
      <c r="K174" s="213"/>
      <c r="L174" s="213"/>
      <c r="M174" s="213"/>
      <c r="N174" s="213"/>
      <c r="O174" s="213"/>
    </row>
    <row r="175" spans="2:15" ht="26.25" customHeight="1" x14ac:dyDescent="0.25">
      <c r="B175" s="225"/>
      <c r="C175" s="225"/>
      <c r="D175" s="225"/>
      <c r="E175" s="225"/>
      <c r="F175" s="210"/>
      <c r="G175" s="210"/>
      <c r="H175" s="213"/>
      <c r="I175" s="213"/>
      <c r="J175" s="213"/>
      <c r="K175" s="213"/>
      <c r="L175" s="213"/>
      <c r="M175" s="213"/>
      <c r="N175" s="213"/>
      <c r="O175" s="213"/>
    </row>
    <row r="176" spans="2:15" ht="26.25" customHeight="1" x14ac:dyDescent="0.25">
      <c r="B176" s="225"/>
      <c r="C176" s="225"/>
      <c r="D176" s="225"/>
      <c r="E176" s="225"/>
      <c r="F176" s="210"/>
      <c r="G176" s="210"/>
      <c r="H176" s="213"/>
      <c r="I176" s="213"/>
      <c r="J176" s="213"/>
      <c r="K176" s="213"/>
      <c r="L176" s="213"/>
      <c r="M176" s="213"/>
      <c r="N176" s="213"/>
      <c r="O176" s="213"/>
    </row>
    <row r="178" spans="2:15" x14ac:dyDescent="0.25">
      <c r="C178" s="586" t="s">
        <v>699</v>
      </c>
      <c r="D178" s="586"/>
      <c r="E178" s="586"/>
      <c r="F178" s="586"/>
      <c r="G178" s="586"/>
      <c r="H178" s="586"/>
      <c r="I178" s="586"/>
      <c r="J178" s="586"/>
      <c r="K178" s="586"/>
      <c r="L178" s="586"/>
    </row>
    <row r="180" spans="2:15" s="231" customFormat="1" ht="33" customHeight="1" x14ac:dyDescent="0.25">
      <c r="C180" s="232"/>
      <c r="D180" s="233" t="s">
        <v>969</v>
      </c>
      <c r="E180" s="233" t="s">
        <v>970</v>
      </c>
      <c r="F180" s="233" t="s">
        <v>971</v>
      </c>
      <c r="G180" s="232"/>
      <c r="H180" s="232"/>
      <c r="I180" s="232"/>
      <c r="J180" s="232"/>
      <c r="K180" s="232"/>
      <c r="L180" s="232"/>
      <c r="M180" s="234"/>
      <c r="N180" s="234"/>
      <c r="O180" s="234"/>
    </row>
    <row r="181" spans="2:15" s="54" customFormat="1" x14ac:dyDescent="0.25">
      <c r="C181" s="219" t="s">
        <v>965</v>
      </c>
      <c r="D181" s="216">
        <f>COUNTIF(B187:B192,C181)</f>
        <v>6</v>
      </c>
      <c r="E181" s="216">
        <f>COUNTIFS(B187:B192,C181,E187:E192,1)</f>
        <v>0</v>
      </c>
      <c r="F181" s="230">
        <f>+E181/D181</f>
        <v>0</v>
      </c>
      <c r="G181" s="192"/>
      <c r="H181" s="192"/>
      <c r="I181" s="192"/>
      <c r="J181" s="192"/>
      <c r="K181" s="192"/>
      <c r="L181" s="192"/>
      <c r="M181" s="178"/>
      <c r="N181" s="178"/>
      <c r="O181" s="178"/>
    </row>
    <row r="182" spans="2:15" s="54" customFormat="1" x14ac:dyDescent="0.25">
      <c r="C182" s="61" t="s">
        <v>962</v>
      </c>
      <c r="D182" s="216">
        <f>COUNTIF(B188:B193,C182)</f>
        <v>0</v>
      </c>
      <c r="E182" s="216">
        <f>COUNTIFS(B188:B193,C182,E188:E193,1)</f>
        <v>0</v>
      </c>
      <c r="F182" s="230">
        <v>0</v>
      </c>
      <c r="G182" s="192"/>
      <c r="H182" s="192"/>
      <c r="I182" s="192"/>
      <c r="J182" s="192"/>
      <c r="K182" s="192"/>
      <c r="L182" s="192"/>
      <c r="M182" s="178"/>
      <c r="N182" s="178"/>
      <c r="O182" s="178"/>
    </row>
    <row r="183" spans="2:15" s="54" customFormat="1" x14ac:dyDescent="0.25">
      <c r="C183" s="61" t="s">
        <v>963</v>
      </c>
      <c r="D183" s="216">
        <f>COUNTIF(B189:B194,C183)</f>
        <v>0</v>
      </c>
      <c r="E183" s="216">
        <f>COUNTIFS(B189:B194,C183,E189:E194,1)</f>
        <v>0</v>
      </c>
      <c r="F183" s="230">
        <v>0</v>
      </c>
      <c r="G183" s="192"/>
      <c r="H183" s="192"/>
      <c r="I183" s="192"/>
      <c r="J183" s="192"/>
      <c r="K183" s="192"/>
      <c r="L183" s="192"/>
      <c r="M183" s="178"/>
      <c r="N183" s="178"/>
      <c r="O183" s="178"/>
    </row>
    <row r="184" spans="2:15" x14ac:dyDescent="0.25">
      <c r="B184" s="222"/>
      <c r="C184" s="221"/>
      <c r="D184" s="192"/>
      <c r="E184" s="192"/>
      <c r="F184" s="229"/>
      <c r="G184" s="192"/>
      <c r="H184" s="192"/>
      <c r="I184" s="192"/>
      <c r="J184" s="192"/>
      <c r="K184" s="192"/>
      <c r="L184" s="192"/>
      <c r="M184" s="235"/>
      <c r="N184" s="235"/>
      <c r="O184" s="235"/>
    </row>
    <row r="185" spans="2:15" x14ac:dyDescent="0.25">
      <c r="B185" s="222"/>
      <c r="C185" s="221"/>
      <c r="D185" s="192"/>
      <c r="E185" s="192"/>
      <c r="F185" s="229"/>
      <c r="G185" s="192"/>
      <c r="H185" s="192"/>
      <c r="I185" s="192"/>
      <c r="J185" s="192"/>
      <c r="K185" s="192"/>
      <c r="L185" s="192"/>
      <c r="M185" s="235"/>
      <c r="N185" s="235"/>
      <c r="O185" s="235"/>
    </row>
    <row r="186" spans="2:15" s="215" customFormat="1" ht="30" x14ac:dyDescent="0.25">
      <c r="B186" s="217" t="s">
        <v>964</v>
      </c>
      <c r="C186" s="217" t="s">
        <v>967</v>
      </c>
      <c r="D186" s="218" t="s">
        <v>968</v>
      </c>
      <c r="E186" s="218" t="s">
        <v>921</v>
      </c>
      <c r="F186" s="585" t="s">
        <v>874</v>
      </c>
      <c r="G186" s="585"/>
      <c r="H186" s="587" t="s">
        <v>875</v>
      </c>
      <c r="I186" s="587"/>
      <c r="J186" s="587"/>
      <c r="K186" s="587"/>
      <c r="L186" s="587"/>
      <c r="M186" s="587"/>
      <c r="N186" s="587"/>
      <c r="O186" s="587"/>
    </row>
    <row r="187" spans="2:15" s="54" customFormat="1" ht="30" x14ac:dyDescent="0.25">
      <c r="B187" s="219" t="s">
        <v>965</v>
      </c>
      <c r="C187" s="193" t="s">
        <v>532</v>
      </c>
      <c r="D187" s="226" t="s">
        <v>707</v>
      </c>
      <c r="E187" s="227"/>
      <c r="F187" s="594"/>
      <c r="G187" s="594"/>
      <c r="H187" s="589" t="s">
        <v>905</v>
      </c>
      <c r="I187" s="589"/>
      <c r="J187" s="589"/>
      <c r="K187" s="589"/>
      <c r="L187" s="589"/>
      <c r="M187" s="589"/>
      <c r="N187" s="589"/>
      <c r="O187" s="589"/>
    </row>
    <row r="188" spans="2:15" s="54" customFormat="1" ht="30" x14ac:dyDescent="0.25">
      <c r="B188" s="219" t="s">
        <v>965</v>
      </c>
      <c r="C188" s="588" t="s">
        <v>36</v>
      </c>
      <c r="D188" s="189" t="s">
        <v>705</v>
      </c>
      <c r="E188" s="194"/>
      <c r="F188" s="582"/>
      <c r="G188" s="582"/>
      <c r="H188" s="588" t="s">
        <v>905</v>
      </c>
      <c r="I188" s="588"/>
      <c r="J188" s="588"/>
      <c r="K188" s="588"/>
      <c r="L188" s="588"/>
      <c r="M188" s="588"/>
      <c r="N188" s="588"/>
      <c r="O188" s="588"/>
    </row>
    <row r="189" spans="2:15" s="54" customFormat="1" ht="30" x14ac:dyDescent="0.25">
      <c r="B189" s="219" t="s">
        <v>965</v>
      </c>
      <c r="C189" s="588"/>
      <c r="D189" s="186" t="s">
        <v>706</v>
      </c>
      <c r="E189" s="194">
        <v>0</v>
      </c>
      <c r="F189" s="581">
        <v>0</v>
      </c>
      <c r="G189" s="582"/>
      <c r="H189" s="588" t="s">
        <v>893</v>
      </c>
      <c r="I189" s="588"/>
      <c r="J189" s="588"/>
      <c r="K189" s="588"/>
      <c r="L189" s="588"/>
      <c r="M189" s="588"/>
      <c r="N189" s="588"/>
      <c r="O189" s="588"/>
    </row>
    <row r="190" spans="2:15" s="54" customFormat="1" ht="30" x14ac:dyDescent="0.25">
      <c r="B190" s="219" t="s">
        <v>965</v>
      </c>
      <c r="C190" s="588"/>
      <c r="D190" s="186" t="s">
        <v>708</v>
      </c>
      <c r="E190" s="194">
        <v>0</v>
      </c>
      <c r="F190" s="581">
        <v>0</v>
      </c>
      <c r="G190" s="582"/>
      <c r="H190" s="588" t="s">
        <v>893</v>
      </c>
      <c r="I190" s="588"/>
      <c r="J190" s="588"/>
      <c r="K190" s="588"/>
      <c r="L190" s="588"/>
      <c r="M190" s="588"/>
      <c r="N190" s="588"/>
      <c r="O190" s="588"/>
    </row>
    <row r="191" spans="2:15" s="54" customFormat="1" ht="30" x14ac:dyDescent="0.25">
      <c r="B191" s="219" t="s">
        <v>965</v>
      </c>
      <c r="C191" s="588"/>
      <c r="D191" s="184" t="s">
        <v>709</v>
      </c>
      <c r="E191" s="194">
        <v>0</v>
      </c>
      <c r="F191" s="581">
        <v>0</v>
      </c>
      <c r="G191" s="582"/>
      <c r="H191" s="588" t="s">
        <v>893</v>
      </c>
      <c r="I191" s="588"/>
      <c r="J191" s="588"/>
      <c r="K191" s="588"/>
      <c r="L191" s="588"/>
      <c r="M191" s="588"/>
      <c r="N191" s="588"/>
      <c r="O191" s="588"/>
    </row>
    <row r="192" spans="2:15" s="54" customFormat="1" ht="30" x14ac:dyDescent="0.25">
      <c r="B192" s="219" t="s">
        <v>965</v>
      </c>
      <c r="C192" s="588"/>
      <c r="D192" s="184" t="s">
        <v>710</v>
      </c>
      <c r="E192" s="194">
        <v>0</v>
      </c>
      <c r="F192" s="581">
        <v>0</v>
      </c>
      <c r="G192" s="582"/>
      <c r="H192" s="588" t="s">
        <v>893</v>
      </c>
      <c r="I192" s="588"/>
      <c r="J192" s="588"/>
      <c r="K192" s="588"/>
      <c r="L192" s="588"/>
      <c r="M192" s="588"/>
      <c r="N192" s="588"/>
      <c r="O192" s="588"/>
    </row>
    <row r="193" spans="2:15" ht="26.25" customHeight="1" x14ac:dyDescent="0.25">
      <c r="B193" s="591" t="s">
        <v>966</v>
      </c>
      <c r="C193" s="591"/>
      <c r="D193" s="591"/>
      <c r="E193" s="591"/>
      <c r="F193" s="583">
        <f>AVERAGE(F187:G192)</f>
        <v>0</v>
      </c>
      <c r="G193" s="583"/>
      <c r="H193" s="213"/>
      <c r="I193" s="213"/>
      <c r="J193" s="213"/>
      <c r="K193" s="213"/>
      <c r="L193" s="213"/>
      <c r="M193" s="213"/>
      <c r="N193" s="213"/>
      <c r="O193" s="213"/>
    </row>
    <row r="194" spans="2:15" ht="26.25" customHeight="1" x14ac:dyDescent="0.25">
      <c r="B194" s="225"/>
      <c r="C194" s="225"/>
      <c r="D194" s="225"/>
      <c r="E194" s="225"/>
      <c r="F194" s="210"/>
      <c r="G194" s="210"/>
      <c r="H194" s="213"/>
      <c r="I194" s="213"/>
      <c r="J194" s="213"/>
      <c r="K194" s="213"/>
      <c r="L194" s="213"/>
      <c r="M194" s="213"/>
      <c r="N194" s="213"/>
      <c r="O194" s="213"/>
    </row>
    <row r="196" spans="2:15" x14ac:dyDescent="0.25">
      <c r="C196" s="586" t="s">
        <v>711</v>
      </c>
      <c r="D196" s="586"/>
      <c r="E196" s="586"/>
      <c r="F196" s="586"/>
      <c r="G196" s="586"/>
      <c r="H196" s="586"/>
      <c r="I196" s="586"/>
      <c r="J196" s="586"/>
      <c r="K196" s="586"/>
      <c r="L196" s="586"/>
    </row>
    <row r="198" spans="2:15" s="231" customFormat="1" ht="33" customHeight="1" x14ac:dyDescent="0.25">
      <c r="C198" s="232"/>
      <c r="D198" s="233" t="s">
        <v>969</v>
      </c>
      <c r="E198" s="233" t="s">
        <v>970</v>
      </c>
      <c r="F198" s="233" t="s">
        <v>971</v>
      </c>
      <c r="G198" s="232"/>
      <c r="H198" s="232"/>
      <c r="I198" s="232"/>
      <c r="J198" s="232"/>
      <c r="K198" s="232"/>
      <c r="L198" s="232"/>
      <c r="M198" s="234"/>
      <c r="N198" s="234"/>
      <c r="O198" s="234"/>
    </row>
    <row r="199" spans="2:15" s="54" customFormat="1" x14ac:dyDescent="0.25">
      <c r="C199" s="219" t="s">
        <v>965</v>
      </c>
      <c r="D199" s="216">
        <f>COUNTIF(B205:B209,C199)</f>
        <v>5</v>
      </c>
      <c r="E199" s="216">
        <f>COUNTIFS(B205:B209,B205,E205:E209,1)</f>
        <v>0</v>
      </c>
      <c r="F199" s="230">
        <f>+E199/D199</f>
        <v>0</v>
      </c>
      <c r="G199" s="192"/>
      <c r="H199" s="192"/>
      <c r="I199" s="192"/>
      <c r="J199" s="192"/>
      <c r="K199" s="192"/>
      <c r="L199" s="192"/>
      <c r="M199" s="178"/>
      <c r="N199" s="178"/>
      <c r="O199" s="178"/>
    </row>
    <row r="200" spans="2:15" s="54" customFormat="1" x14ac:dyDescent="0.25">
      <c r="C200" s="61" t="s">
        <v>962</v>
      </c>
      <c r="D200" s="216">
        <f>COUNTIF(B206:B210,C200)</f>
        <v>0</v>
      </c>
      <c r="E200" s="216">
        <f>COUNTIFS(B209:B213,C200,E209:E213,1)</f>
        <v>0</v>
      </c>
      <c r="F200" s="230">
        <v>0</v>
      </c>
      <c r="G200" s="192"/>
      <c r="H200" s="192"/>
      <c r="I200" s="192"/>
      <c r="J200" s="192"/>
      <c r="K200" s="192"/>
      <c r="L200" s="192"/>
      <c r="M200" s="178"/>
      <c r="N200" s="178"/>
      <c r="O200" s="178"/>
    </row>
    <row r="201" spans="2:15" s="54" customFormat="1" x14ac:dyDescent="0.25">
      <c r="C201" s="61" t="s">
        <v>963</v>
      </c>
      <c r="D201" s="216">
        <f>COUNTIF(B207:B211,C201)</f>
        <v>0</v>
      </c>
      <c r="E201" s="216">
        <f>COUNTIFS(B210:B214,C201,E210:E214,1)</f>
        <v>0</v>
      </c>
      <c r="F201" s="230">
        <v>0</v>
      </c>
      <c r="G201" s="192"/>
      <c r="H201" s="192"/>
      <c r="I201" s="192"/>
      <c r="J201" s="192"/>
      <c r="K201" s="192"/>
      <c r="L201" s="192"/>
      <c r="M201" s="178"/>
      <c r="N201" s="178"/>
      <c r="O201" s="178"/>
    </row>
    <row r="202" spans="2:15" s="54" customFormat="1" x14ac:dyDescent="0.25">
      <c r="C202" s="221"/>
      <c r="D202" s="192"/>
      <c r="E202" s="192"/>
      <c r="F202" s="229"/>
      <c r="G202" s="192"/>
      <c r="H202" s="192"/>
      <c r="I202" s="192"/>
      <c r="J202" s="192"/>
      <c r="K202" s="192"/>
      <c r="L202" s="192"/>
      <c r="M202" s="178"/>
      <c r="N202" s="178"/>
      <c r="O202" s="178"/>
    </row>
    <row r="203" spans="2:15" s="54" customFormat="1" x14ac:dyDescent="0.25">
      <c r="C203" s="221"/>
      <c r="D203" s="192"/>
      <c r="E203" s="192"/>
      <c r="F203" s="229"/>
      <c r="G203" s="192"/>
      <c r="H203" s="192"/>
      <c r="I203" s="192"/>
      <c r="J203" s="192"/>
      <c r="K203" s="192"/>
      <c r="L203" s="192"/>
      <c r="M203" s="178"/>
      <c r="N203" s="178"/>
      <c r="O203" s="178"/>
    </row>
    <row r="204" spans="2:15" s="215" customFormat="1" ht="30" x14ac:dyDescent="0.25">
      <c r="B204" s="217" t="s">
        <v>964</v>
      </c>
      <c r="C204" s="217" t="s">
        <v>967</v>
      </c>
      <c r="D204" s="218" t="s">
        <v>968</v>
      </c>
      <c r="E204" s="218" t="s">
        <v>921</v>
      </c>
      <c r="F204" s="585" t="s">
        <v>874</v>
      </c>
      <c r="G204" s="585"/>
      <c r="H204" s="587" t="s">
        <v>875</v>
      </c>
      <c r="I204" s="587"/>
      <c r="J204" s="587"/>
      <c r="K204" s="587"/>
      <c r="L204" s="587"/>
      <c r="M204" s="587"/>
      <c r="N204" s="587"/>
      <c r="O204" s="587"/>
    </row>
    <row r="205" spans="2:15" s="54" customFormat="1" ht="30" x14ac:dyDescent="0.25">
      <c r="B205" s="219" t="s">
        <v>965</v>
      </c>
      <c r="C205" s="588" t="s">
        <v>36</v>
      </c>
      <c r="D205" s="228" t="s">
        <v>738</v>
      </c>
      <c r="E205" s="227">
        <v>0</v>
      </c>
      <c r="F205" s="593">
        <v>0</v>
      </c>
      <c r="G205" s="594"/>
      <c r="H205" s="589" t="s">
        <v>893</v>
      </c>
      <c r="I205" s="589"/>
      <c r="J205" s="589"/>
      <c r="K205" s="589"/>
      <c r="L205" s="589"/>
      <c r="M205" s="589"/>
      <c r="N205" s="589"/>
      <c r="O205" s="589"/>
    </row>
    <row r="206" spans="2:15" s="54" customFormat="1" ht="30" x14ac:dyDescent="0.25">
      <c r="B206" s="219" t="s">
        <v>965</v>
      </c>
      <c r="C206" s="588"/>
      <c r="D206" s="186" t="s">
        <v>739</v>
      </c>
      <c r="E206" s="194">
        <v>0</v>
      </c>
      <c r="F206" s="581">
        <v>0</v>
      </c>
      <c r="G206" s="582"/>
      <c r="H206" s="588" t="s">
        <v>893</v>
      </c>
      <c r="I206" s="588"/>
      <c r="J206" s="588"/>
      <c r="K206" s="588"/>
      <c r="L206" s="588"/>
      <c r="M206" s="588"/>
      <c r="N206" s="588"/>
      <c r="O206" s="588"/>
    </row>
    <row r="207" spans="2:15" s="54" customFormat="1" ht="30" x14ac:dyDescent="0.25">
      <c r="B207" s="219" t="s">
        <v>965</v>
      </c>
      <c r="C207" s="588"/>
      <c r="D207" s="186" t="s">
        <v>740</v>
      </c>
      <c r="E207" s="194">
        <v>0</v>
      </c>
      <c r="F207" s="581">
        <v>0</v>
      </c>
      <c r="G207" s="582"/>
      <c r="H207" s="588" t="s">
        <v>893</v>
      </c>
      <c r="I207" s="588"/>
      <c r="J207" s="588"/>
      <c r="K207" s="588"/>
      <c r="L207" s="588"/>
      <c r="M207" s="588"/>
      <c r="N207" s="588"/>
      <c r="O207" s="588"/>
    </row>
    <row r="208" spans="2:15" s="54" customFormat="1" ht="30" x14ac:dyDescent="0.25">
      <c r="B208" s="219" t="s">
        <v>965</v>
      </c>
      <c r="C208" s="588"/>
      <c r="D208" s="186" t="s">
        <v>741</v>
      </c>
      <c r="E208" s="194">
        <v>0</v>
      </c>
      <c r="F208" s="581">
        <v>0</v>
      </c>
      <c r="G208" s="582"/>
      <c r="H208" s="588" t="s">
        <v>893</v>
      </c>
      <c r="I208" s="588"/>
      <c r="J208" s="588"/>
      <c r="K208" s="588"/>
      <c r="L208" s="588"/>
      <c r="M208" s="588"/>
      <c r="N208" s="588"/>
      <c r="O208" s="588"/>
    </row>
    <row r="209" spans="2:15" s="54" customFormat="1" ht="30" x14ac:dyDescent="0.25">
      <c r="B209" s="219" t="s">
        <v>965</v>
      </c>
      <c r="C209" s="588"/>
      <c r="D209" s="186" t="s">
        <v>742</v>
      </c>
      <c r="E209" s="194">
        <v>0</v>
      </c>
      <c r="F209" s="581">
        <v>0</v>
      </c>
      <c r="G209" s="582"/>
      <c r="H209" s="588" t="s">
        <v>893</v>
      </c>
      <c r="I209" s="588"/>
      <c r="J209" s="588"/>
      <c r="K209" s="588"/>
      <c r="L209" s="588"/>
      <c r="M209" s="588"/>
      <c r="N209" s="588"/>
      <c r="O209" s="588"/>
    </row>
    <row r="210" spans="2:15" ht="26.25" customHeight="1" x14ac:dyDescent="0.25">
      <c r="B210" s="591" t="s">
        <v>966</v>
      </c>
      <c r="C210" s="591"/>
      <c r="D210" s="591"/>
      <c r="E210" s="591"/>
      <c r="F210" s="583">
        <f>AVERAGE(F205:G209)</f>
        <v>0</v>
      </c>
      <c r="G210" s="583"/>
      <c r="H210" s="213"/>
      <c r="I210" s="213"/>
      <c r="J210" s="213"/>
      <c r="K210" s="213"/>
      <c r="L210" s="213"/>
      <c r="M210" s="213"/>
      <c r="N210" s="213"/>
      <c r="O210" s="213"/>
    </row>
  </sheetData>
  <mergeCells count="332">
    <mergeCell ref="F27:G27"/>
    <mergeCell ref="H27:O27"/>
    <mergeCell ref="F28:G28"/>
    <mergeCell ref="H28:O28"/>
    <mergeCell ref="F58:G58"/>
    <mergeCell ref="H58:O58"/>
    <mergeCell ref="F59:G59"/>
    <mergeCell ref="H59:O59"/>
    <mergeCell ref="M5:N5"/>
    <mergeCell ref="F41:G41"/>
    <mergeCell ref="H41:O41"/>
    <mergeCell ref="M6:N6"/>
    <mergeCell ref="M7:N7"/>
    <mergeCell ref="C11:L11"/>
    <mergeCell ref="H33:O33"/>
    <mergeCell ref="F34:G34"/>
    <mergeCell ref="H34:O34"/>
    <mergeCell ref="F35:G35"/>
    <mergeCell ref="H35:O35"/>
    <mergeCell ref="F36:G36"/>
    <mergeCell ref="H36:O36"/>
    <mergeCell ref="F37:G37"/>
    <mergeCell ref="H37:O37"/>
    <mergeCell ref="F38:G38"/>
    <mergeCell ref="M2:O2"/>
    <mergeCell ref="M3:N3"/>
    <mergeCell ref="M4:N4"/>
    <mergeCell ref="M8:O8"/>
    <mergeCell ref="M9:N9"/>
    <mergeCell ref="M10:N10"/>
    <mergeCell ref="H39:O39"/>
    <mergeCell ref="F40:G40"/>
    <mergeCell ref="H40:O40"/>
    <mergeCell ref="F22:G22"/>
    <mergeCell ref="H22:O22"/>
    <mergeCell ref="F23:G23"/>
    <mergeCell ref="H23:O23"/>
    <mergeCell ref="F24:G24"/>
    <mergeCell ref="H24:O24"/>
    <mergeCell ref="F25:G25"/>
    <mergeCell ref="H25:O25"/>
    <mergeCell ref="F26:G26"/>
    <mergeCell ref="H26:O26"/>
    <mergeCell ref="H31:O31"/>
    <mergeCell ref="F32:G32"/>
    <mergeCell ref="H32:O32"/>
    <mergeCell ref="F33:G33"/>
    <mergeCell ref="C1:L7"/>
    <mergeCell ref="H47:O47"/>
    <mergeCell ref="F57:G57"/>
    <mergeCell ref="H57:O57"/>
    <mergeCell ref="F49:G49"/>
    <mergeCell ref="H49:O49"/>
    <mergeCell ref="F50:G50"/>
    <mergeCell ref="H50:O50"/>
    <mergeCell ref="H62:O62"/>
    <mergeCell ref="F69:G69"/>
    <mergeCell ref="F63:G63"/>
    <mergeCell ref="H63:O63"/>
    <mergeCell ref="F64:G64"/>
    <mergeCell ref="H64:O64"/>
    <mergeCell ref="F65:G65"/>
    <mergeCell ref="H65:O65"/>
    <mergeCell ref="F60:G60"/>
    <mergeCell ref="H60:O60"/>
    <mergeCell ref="F61:G61"/>
    <mergeCell ref="H61:O61"/>
    <mergeCell ref="F62:G62"/>
    <mergeCell ref="F52:G52"/>
    <mergeCell ref="H52:O52"/>
    <mergeCell ref="F53:G53"/>
    <mergeCell ref="H53:O53"/>
    <mergeCell ref="H38:O38"/>
    <mergeCell ref="F39:G39"/>
    <mergeCell ref="F29:G29"/>
    <mergeCell ref="H29:O29"/>
    <mergeCell ref="F30:G30"/>
    <mergeCell ref="H30:O30"/>
    <mergeCell ref="F21:G21"/>
    <mergeCell ref="H21:O21"/>
    <mergeCell ref="F51:G51"/>
    <mergeCell ref="H51:O51"/>
    <mergeCell ref="F31:G31"/>
    <mergeCell ref="F42:G42"/>
    <mergeCell ref="H42:O42"/>
    <mergeCell ref="F43:G43"/>
    <mergeCell ref="H43:O43"/>
    <mergeCell ref="F44:G44"/>
    <mergeCell ref="H44:O44"/>
    <mergeCell ref="F48:G48"/>
    <mergeCell ref="H48:O48"/>
    <mergeCell ref="F45:G45"/>
    <mergeCell ref="H45:O45"/>
    <mergeCell ref="F46:G46"/>
    <mergeCell ref="H46:O46"/>
    <mergeCell ref="F47:G47"/>
    <mergeCell ref="F54:G54"/>
    <mergeCell ref="H54:O54"/>
    <mergeCell ref="F55:G55"/>
    <mergeCell ref="H55:O55"/>
    <mergeCell ref="F56:G56"/>
    <mergeCell ref="H56:O56"/>
    <mergeCell ref="H69:O69"/>
    <mergeCell ref="F70:G70"/>
    <mergeCell ref="H70:O70"/>
    <mergeCell ref="F71:G71"/>
    <mergeCell ref="H71:O71"/>
    <mergeCell ref="F66:G66"/>
    <mergeCell ref="H66:O66"/>
    <mergeCell ref="F67:G67"/>
    <mergeCell ref="H67:O67"/>
    <mergeCell ref="F68:G68"/>
    <mergeCell ref="H68:O68"/>
    <mergeCell ref="F75:G75"/>
    <mergeCell ref="H75:O75"/>
    <mergeCell ref="F76:G76"/>
    <mergeCell ref="H76:O76"/>
    <mergeCell ref="F77:G77"/>
    <mergeCell ref="H77:O77"/>
    <mergeCell ref="F72:G72"/>
    <mergeCell ref="H72:O72"/>
    <mergeCell ref="F73:G73"/>
    <mergeCell ref="H73:O73"/>
    <mergeCell ref="F74:G74"/>
    <mergeCell ref="H74:O74"/>
    <mergeCell ref="F81:G81"/>
    <mergeCell ref="H81:O81"/>
    <mergeCell ref="F82:G82"/>
    <mergeCell ref="H82:O82"/>
    <mergeCell ref="F83:G83"/>
    <mergeCell ref="H83:O83"/>
    <mergeCell ref="F78:G78"/>
    <mergeCell ref="H78:O78"/>
    <mergeCell ref="F79:G79"/>
    <mergeCell ref="H79:O79"/>
    <mergeCell ref="F80:G80"/>
    <mergeCell ref="H80:O80"/>
    <mergeCell ref="F87:G87"/>
    <mergeCell ref="H87:O87"/>
    <mergeCell ref="F88:G88"/>
    <mergeCell ref="H88:O88"/>
    <mergeCell ref="F89:G89"/>
    <mergeCell ref="H89:O89"/>
    <mergeCell ref="F84:G84"/>
    <mergeCell ref="H84:O84"/>
    <mergeCell ref="F85:G85"/>
    <mergeCell ref="H85:O85"/>
    <mergeCell ref="F86:G86"/>
    <mergeCell ref="H86:O86"/>
    <mergeCell ref="F93:G93"/>
    <mergeCell ref="H93:O93"/>
    <mergeCell ref="F94:G94"/>
    <mergeCell ref="H94:O94"/>
    <mergeCell ref="F95:G95"/>
    <mergeCell ref="H95:O95"/>
    <mergeCell ref="F90:G90"/>
    <mergeCell ref="H90:O90"/>
    <mergeCell ref="F91:G91"/>
    <mergeCell ref="H91:O91"/>
    <mergeCell ref="F92:G92"/>
    <mergeCell ref="H92:O92"/>
    <mergeCell ref="F99:G99"/>
    <mergeCell ref="H99:O99"/>
    <mergeCell ref="F100:G100"/>
    <mergeCell ref="H100:O100"/>
    <mergeCell ref="F101:G101"/>
    <mergeCell ref="H101:O101"/>
    <mergeCell ref="F96:G96"/>
    <mergeCell ref="H96:O96"/>
    <mergeCell ref="F97:G97"/>
    <mergeCell ref="H97:O97"/>
    <mergeCell ref="F98:G98"/>
    <mergeCell ref="H98:O98"/>
    <mergeCell ref="F102:G102"/>
    <mergeCell ref="H102:O102"/>
    <mergeCell ref="F104:G104"/>
    <mergeCell ref="H104:O104"/>
    <mergeCell ref="F105:G105"/>
    <mergeCell ref="H105:O105"/>
    <mergeCell ref="F106:G106"/>
    <mergeCell ref="F103:G103"/>
    <mergeCell ref="H103:O103"/>
    <mergeCell ref="F109:G109"/>
    <mergeCell ref="H109:O109"/>
    <mergeCell ref="F110:G110"/>
    <mergeCell ref="H110:O110"/>
    <mergeCell ref="F111:G111"/>
    <mergeCell ref="H111:O111"/>
    <mergeCell ref="F112:G112"/>
    <mergeCell ref="H106:O106"/>
    <mergeCell ref="F107:G107"/>
    <mergeCell ref="H107:O107"/>
    <mergeCell ref="F108:G108"/>
    <mergeCell ref="H108:O108"/>
    <mergeCell ref="F115:G115"/>
    <mergeCell ref="H115:O115"/>
    <mergeCell ref="F116:G116"/>
    <mergeCell ref="H116:O116"/>
    <mergeCell ref="F117:G117"/>
    <mergeCell ref="H117:O117"/>
    <mergeCell ref="F118:G118"/>
    <mergeCell ref="H112:O112"/>
    <mergeCell ref="F113:G113"/>
    <mergeCell ref="H113:O113"/>
    <mergeCell ref="F114:G114"/>
    <mergeCell ref="H114:O114"/>
    <mergeCell ref="F135:G135"/>
    <mergeCell ref="H135:O135"/>
    <mergeCell ref="F136:G136"/>
    <mergeCell ref="H136:O136"/>
    <mergeCell ref="F137:G137"/>
    <mergeCell ref="H137:O137"/>
    <mergeCell ref="F138:G138"/>
    <mergeCell ref="H118:O118"/>
    <mergeCell ref="F119:G119"/>
    <mergeCell ref="H119:O119"/>
    <mergeCell ref="F120:G120"/>
    <mergeCell ref="H120:O120"/>
    <mergeCell ref="F141:G141"/>
    <mergeCell ref="H141:O141"/>
    <mergeCell ref="F142:G142"/>
    <mergeCell ref="H142:O142"/>
    <mergeCell ref="F143:G143"/>
    <mergeCell ref="H138:O138"/>
    <mergeCell ref="F139:G139"/>
    <mergeCell ref="H139:O139"/>
    <mergeCell ref="F140:G140"/>
    <mergeCell ref="H140:O140"/>
    <mergeCell ref="F146:G146"/>
    <mergeCell ref="H146:O146"/>
    <mergeCell ref="F147:G147"/>
    <mergeCell ref="H147:O147"/>
    <mergeCell ref="F148:G148"/>
    <mergeCell ref="H148:O148"/>
    <mergeCell ref="F149:G149"/>
    <mergeCell ref="H143:O143"/>
    <mergeCell ref="F144:G144"/>
    <mergeCell ref="H144:O144"/>
    <mergeCell ref="F145:G145"/>
    <mergeCell ref="H145:O145"/>
    <mergeCell ref="F152:G152"/>
    <mergeCell ref="H152:O152"/>
    <mergeCell ref="F153:G153"/>
    <mergeCell ref="H153:O153"/>
    <mergeCell ref="C157:L157"/>
    <mergeCell ref="F166:G166"/>
    <mergeCell ref="H149:O149"/>
    <mergeCell ref="F150:G150"/>
    <mergeCell ref="H150:O150"/>
    <mergeCell ref="F151:G151"/>
    <mergeCell ref="H151:O151"/>
    <mergeCell ref="F171:G171"/>
    <mergeCell ref="H171:O171"/>
    <mergeCell ref="C178:L178"/>
    <mergeCell ref="F172:G172"/>
    <mergeCell ref="H166:O166"/>
    <mergeCell ref="F167:G167"/>
    <mergeCell ref="H167:O167"/>
    <mergeCell ref="F168:G168"/>
    <mergeCell ref="H168:O168"/>
    <mergeCell ref="C49:C61"/>
    <mergeCell ref="C62:C73"/>
    <mergeCell ref="C74:C81"/>
    <mergeCell ref="C82:C84"/>
    <mergeCell ref="C85:C86"/>
    <mergeCell ref="C89:C94"/>
    <mergeCell ref="C95:C100"/>
    <mergeCell ref="C104:C109"/>
    <mergeCell ref="F206:G206"/>
    <mergeCell ref="C166:C173"/>
    <mergeCell ref="F192:G192"/>
    <mergeCell ref="F205:G205"/>
    <mergeCell ref="F188:G188"/>
    <mergeCell ref="F189:G189"/>
    <mergeCell ref="F190:G190"/>
    <mergeCell ref="C196:L196"/>
    <mergeCell ref="F191:G191"/>
    <mergeCell ref="F204:G204"/>
    <mergeCell ref="H172:O172"/>
    <mergeCell ref="F173:G173"/>
    <mergeCell ref="H173:O173"/>
    <mergeCell ref="F187:G187"/>
    <mergeCell ref="H187:O187"/>
    <mergeCell ref="F169:G169"/>
    <mergeCell ref="F210:G210"/>
    <mergeCell ref="F18:G18"/>
    <mergeCell ref="B121:E121"/>
    <mergeCell ref="B154:E154"/>
    <mergeCell ref="F165:G165"/>
    <mergeCell ref="H165:O165"/>
    <mergeCell ref="B174:E174"/>
    <mergeCell ref="F186:G186"/>
    <mergeCell ref="H186:O186"/>
    <mergeCell ref="B193:E193"/>
    <mergeCell ref="B210:E210"/>
    <mergeCell ref="H204:O204"/>
    <mergeCell ref="C18:E18"/>
    <mergeCell ref="C188:C192"/>
    <mergeCell ref="C205:C209"/>
    <mergeCell ref="C102:C103"/>
    <mergeCell ref="C110:C118"/>
    <mergeCell ref="H209:O209"/>
    <mergeCell ref="C22:C23"/>
    <mergeCell ref="C24:C26"/>
    <mergeCell ref="C27:C36"/>
    <mergeCell ref="C37:C41"/>
    <mergeCell ref="C42:C45"/>
    <mergeCell ref="C46:C48"/>
    <mergeCell ref="C143:C146"/>
    <mergeCell ref="C149:C152"/>
    <mergeCell ref="F209:G209"/>
    <mergeCell ref="F121:G121"/>
    <mergeCell ref="F134:G134"/>
    <mergeCell ref="C126:L126"/>
    <mergeCell ref="H134:O134"/>
    <mergeCell ref="F154:G154"/>
    <mergeCell ref="F174:G174"/>
    <mergeCell ref="F193:G193"/>
    <mergeCell ref="H206:O206"/>
    <mergeCell ref="F207:G207"/>
    <mergeCell ref="H207:O207"/>
    <mergeCell ref="F208:G208"/>
    <mergeCell ref="H208:O208"/>
    <mergeCell ref="H191:O191"/>
    <mergeCell ref="H192:O192"/>
    <mergeCell ref="H205:O205"/>
    <mergeCell ref="H188:O188"/>
    <mergeCell ref="H189:O189"/>
    <mergeCell ref="H190:O190"/>
    <mergeCell ref="H169:O169"/>
    <mergeCell ref="F170:G170"/>
    <mergeCell ref="H170:O170"/>
  </mergeCells>
  <conditionalFormatting sqref="E95:E109 E139 E141:E145 E148:E153 E177:E179 E195:E197 E111:E120 E122:E127 E135:E137 E156:E158 E166:E170 E187:E188 E1:E13 E132:E133 E163:E164 E211:E1048576 E17 E19:E92">
    <cfRule type="colorScale" priority="79">
      <colorScale>
        <cfvo type="num" val="$M$9"/>
        <cfvo type="num" val="$M$10"/>
        <color rgb="FFFF3300"/>
        <color rgb="FF08B808"/>
      </colorScale>
    </cfRule>
  </conditionalFormatting>
  <conditionalFormatting sqref="E93">
    <cfRule type="colorScale" priority="76">
      <colorScale>
        <cfvo type="num" val="$M$9"/>
        <cfvo type="num" val="$M$10"/>
        <color rgb="FFFF3300"/>
        <color rgb="FF08B808"/>
      </colorScale>
    </cfRule>
  </conditionalFormatting>
  <conditionalFormatting sqref="E94">
    <cfRule type="colorScale" priority="73">
      <colorScale>
        <cfvo type="num" val="$M$9"/>
        <cfvo type="num" val="$M$10"/>
        <color rgb="FFFF3300"/>
        <color rgb="FF08B808"/>
      </colorScale>
    </cfRule>
  </conditionalFormatting>
  <conditionalFormatting sqref="E211:E1048576 E195:E197 E95:E109 E111:E120 E135:E137 E139 E141:E145 E148:E153 E177:E179 E122:E127 E156:E158 E166:E170 E187:E188 E1:E13 E132:E133 E163:E164 E17 E19:E92">
    <cfRule type="colorScale" priority="216">
      <colorScale>
        <cfvo type="num" val="$P$6"/>
        <cfvo type="max"/>
        <color rgb="FFFF7128"/>
        <color rgb="FFFFEF9C"/>
      </colorScale>
    </cfRule>
    <cfRule type="colorScale" priority="217">
      <colorScale>
        <cfvo type="num" val="$P$6"/>
        <cfvo type="max"/>
        <color rgb="FFFF7128"/>
        <color rgb="FFFFEF9C"/>
      </colorScale>
    </cfRule>
  </conditionalFormatting>
  <conditionalFormatting sqref="E93">
    <cfRule type="colorScale" priority="221">
      <colorScale>
        <cfvo type="num" val="$P$6"/>
        <cfvo type="max"/>
        <color rgb="FFFF7128"/>
        <color rgb="FFFFEF9C"/>
      </colorScale>
    </cfRule>
    <cfRule type="colorScale" priority="222">
      <colorScale>
        <cfvo type="num" val="$P$6"/>
        <cfvo type="max"/>
        <color rgb="FFFF7128"/>
        <color rgb="FFFFEF9C"/>
      </colorScale>
    </cfRule>
  </conditionalFormatting>
  <conditionalFormatting sqref="E94">
    <cfRule type="colorScale" priority="223">
      <colorScale>
        <cfvo type="num" val="$P$6"/>
        <cfvo type="max"/>
        <color rgb="FFFF7128"/>
        <color rgb="FFFFEF9C"/>
      </colorScale>
    </cfRule>
    <cfRule type="colorScale" priority="224">
      <colorScale>
        <cfvo type="num" val="$P$6"/>
        <cfvo type="max"/>
        <color rgb="FFFF7128"/>
        <color rgb="FFFFEF9C"/>
      </colorScale>
    </cfRule>
  </conditionalFormatting>
  <conditionalFormatting sqref="E110">
    <cfRule type="colorScale" priority="70">
      <colorScale>
        <cfvo type="num" val="$M$9"/>
        <cfvo type="num" val="$M$10"/>
        <color rgb="FFFF3300"/>
        <color rgb="FF08B808"/>
      </colorScale>
    </cfRule>
  </conditionalFormatting>
  <conditionalFormatting sqref="E110">
    <cfRule type="colorScale" priority="71">
      <colorScale>
        <cfvo type="num" val="$P$6"/>
        <cfvo type="max"/>
        <color rgb="FFFF7128"/>
        <color rgb="FFFFEF9C"/>
      </colorScale>
    </cfRule>
    <cfRule type="colorScale" priority="72">
      <colorScale>
        <cfvo type="num" val="$P$6"/>
        <cfvo type="max"/>
        <color rgb="FFFF7128"/>
        <color rgb="FFFFEF9C"/>
      </colorScale>
    </cfRule>
  </conditionalFormatting>
  <conditionalFormatting sqref="E138">
    <cfRule type="colorScale" priority="64">
      <colorScale>
        <cfvo type="num" val="$M$9"/>
        <cfvo type="num" val="$M$10"/>
        <color rgb="FFFF3300"/>
        <color rgb="FF08B808"/>
      </colorScale>
    </cfRule>
  </conditionalFormatting>
  <conditionalFormatting sqref="E138">
    <cfRule type="colorScale" priority="65">
      <colorScale>
        <cfvo type="num" val="$P$6"/>
        <cfvo type="max"/>
        <color rgb="FFFF7128"/>
        <color rgb="FFFFEF9C"/>
      </colorScale>
    </cfRule>
    <cfRule type="colorScale" priority="66">
      <colorScale>
        <cfvo type="num" val="$P$6"/>
        <cfvo type="max"/>
        <color rgb="FFFF7128"/>
        <color rgb="FFFFEF9C"/>
      </colorScale>
    </cfRule>
  </conditionalFormatting>
  <conditionalFormatting sqref="E140">
    <cfRule type="colorScale" priority="61">
      <colorScale>
        <cfvo type="num" val="$M$9"/>
        <cfvo type="num" val="$M$10"/>
        <color rgb="FFFF3300"/>
        <color rgb="FF08B808"/>
      </colorScale>
    </cfRule>
  </conditionalFormatting>
  <conditionalFormatting sqref="E140">
    <cfRule type="colorScale" priority="62">
      <colorScale>
        <cfvo type="num" val="$P$6"/>
        <cfvo type="max"/>
        <color rgb="FFFF7128"/>
        <color rgb="FFFFEF9C"/>
      </colorScale>
    </cfRule>
    <cfRule type="colorScale" priority="63">
      <colorScale>
        <cfvo type="num" val="$P$6"/>
        <cfvo type="max"/>
        <color rgb="FFFF7128"/>
        <color rgb="FFFFEF9C"/>
      </colorScale>
    </cfRule>
  </conditionalFormatting>
  <conditionalFormatting sqref="E146">
    <cfRule type="colorScale" priority="58">
      <colorScale>
        <cfvo type="num" val="$M$9"/>
        <cfvo type="num" val="$M$10"/>
        <color rgb="FFFF3300"/>
        <color rgb="FF08B808"/>
      </colorScale>
    </cfRule>
  </conditionalFormatting>
  <conditionalFormatting sqref="E146">
    <cfRule type="colorScale" priority="59">
      <colorScale>
        <cfvo type="num" val="$P$6"/>
        <cfvo type="max"/>
        <color rgb="FFFF7128"/>
        <color rgb="FFFFEF9C"/>
      </colorScale>
    </cfRule>
    <cfRule type="colorScale" priority="60">
      <colorScale>
        <cfvo type="num" val="$P$6"/>
        <cfvo type="max"/>
        <color rgb="FFFF7128"/>
        <color rgb="FFFFEF9C"/>
      </colorScale>
    </cfRule>
  </conditionalFormatting>
  <conditionalFormatting sqref="E147">
    <cfRule type="colorScale" priority="55">
      <colorScale>
        <cfvo type="num" val="$M$9"/>
        <cfvo type="num" val="$M$10"/>
        <color rgb="FFFF3300"/>
        <color rgb="FF08B808"/>
      </colorScale>
    </cfRule>
  </conditionalFormatting>
  <conditionalFormatting sqref="E147">
    <cfRule type="colorScale" priority="56">
      <colorScale>
        <cfvo type="num" val="$P$6"/>
        <cfvo type="max"/>
        <color rgb="FFFF7128"/>
        <color rgb="FFFFEF9C"/>
      </colorScale>
    </cfRule>
    <cfRule type="colorScale" priority="57">
      <colorScale>
        <cfvo type="num" val="$P$6"/>
        <cfvo type="max"/>
        <color rgb="FFFF7128"/>
        <color rgb="FFFFEF9C"/>
      </colorScale>
    </cfRule>
  </conditionalFormatting>
  <conditionalFormatting sqref="F211:G1048576 F18 F135:G158 F166:G170 F174:G179 F187:G188 F193:G197 F1:G17 F132:G133 F163:G164 F19:G127">
    <cfRule type="cellIs" dxfId="1301" priority="54" operator="equal">
      <formula>0</formula>
    </cfRule>
  </conditionalFormatting>
  <conditionalFormatting sqref="E171:E173">
    <cfRule type="colorScale" priority="51">
      <colorScale>
        <cfvo type="num" val="$M$9"/>
        <cfvo type="num" val="$M$10"/>
        <color rgb="FFFF3300"/>
        <color rgb="FF08B808"/>
      </colorScale>
    </cfRule>
  </conditionalFormatting>
  <conditionalFormatting sqref="E171:E173">
    <cfRule type="colorScale" priority="52">
      <colorScale>
        <cfvo type="num" val="$P$6"/>
        <cfvo type="max"/>
        <color rgb="FFFF7128"/>
        <color rgb="FFFFEF9C"/>
      </colorScale>
    </cfRule>
    <cfRule type="colorScale" priority="53">
      <colorScale>
        <cfvo type="num" val="$P$6"/>
        <cfvo type="max"/>
        <color rgb="FFFF7128"/>
        <color rgb="FFFFEF9C"/>
      </colorScale>
    </cfRule>
  </conditionalFormatting>
  <conditionalFormatting sqref="F171:G173">
    <cfRule type="cellIs" dxfId="1300" priority="50" operator="equal">
      <formula>0</formula>
    </cfRule>
  </conditionalFormatting>
  <conditionalFormatting sqref="E189:E191">
    <cfRule type="colorScale" priority="47">
      <colorScale>
        <cfvo type="num" val="$M$9"/>
        <cfvo type="num" val="$M$10"/>
        <color rgb="FFFF3300"/>
        <color rgb="FF08B808"/>
      </colorScale>
    </cfRule>
  </conditionalFormatting>
  <conditionalFormatting sqref="E189:E191">
    <cfRule type="colorScale" priority="48">
      <colorScale>
        <cfvo type="num" val="$P$6"/>
        <cfvo type="max"/>
        <color rgb="FFFF7128"/>
        <color rgb="FFFFEF9C"/>
      </colorScale>
    </cfRule>
    <cfRule type="colorScale" priority="49">
      <colorScale>
        <cfvo type="num" val="$P$6"/>
        <cfvo type="max"/>
        <color rgb="FFFF7128"/>
        <color rgb="FFFFEF9C"/>
      </colorScale>
    </cfRule>
  </conditionalFormatting>
  <conditionalFormatting sqref="F189:G191">
    <cfRule type="cellIs" dxfId="1299" priority="46" operator="equal">
      <formula>0</formula>
    </cfRule>
  </conditionalFormatting>
  <conditionalFormatting sqref="E192">
    <cfRule type="colorScale" priority="43">
      <colorScale>
        <cfvo type="num" val="$M$9"/>
        <cfvo type="num" val="$M$10"/>
        <color rgb="FFFF3300"/>
        <color rgb="FF08B808"/>
      </colorScale>
    </cfRule>
  </conditionalFormatting>
  <conditionalFormatting sqref="E192">
    <cfRule type="colorScale" priority="44">
      <colorScale>
        <cfvo type="num" val="$P$6"/>
        <cfvo type="max"/>
        <color rgb="FFFF7128"/>
        <color rgb="FFFFEF9C"/>
      </colorScale>
    </cfRule>
    <cfRule type="colorScale" priority="45">
      <colorScale>
        <cfvo type="num" val="$P$6"/>
        <cfvo type="max"/>
        <color rgb="FFFF7128"/>
        <color rgb="FFFFEF9C"/>
      </colorScale>
    </cfRule>
  </conditionalFormatting>
  <conditionalFormatting sqref="F192:G192">
    <cfRule type="cellIs" dxfId="1298" priority="42" operator="equal">
      <formula>0</formula>
    </cfRule>
  </conditionalFormatting>
  <conditionalFormatting sqref="E205:E209">
    <cfRule type="colorScale" priority="39">
      <colorScale>
        <cfvo type="num" val="$M$9"/>
        <cfvo type="num" val="$M$10"/>
        <color rgb="FFFF3300"/>
        <color rgb="FF08B808"/>
      </colorScale>
    </cfRule>
  </conditionalFormatting>
  <conditionalFormatting sqref="E205:E209">
    <cfRule type="colorScale" priority="40">
      <colorScale>
        <cfvo type="num" val="$P$6"/>
        <cfvo type="max"/>
        <color rgb="FFFF7128"/>
        <color rgb="FFFFEF9C"/>
      </colorScale>
    </cfRule>
    <cfRule type="colorScale" priority="41">
      <colorScale>
        <cfvo type="num" val="$P$6"/>
        <cfvo type="max"/>
        <color rgb="FFFF7128"/>
        <color rgb="FFFFEF9C"/>
      </colorScale>
    </cfRule>
  </conditionalFormatting>
  <conditionalFormatting sqref="F205:G209">
    <cfRule type="cellIs" dxfId="1297" priority="38" operator="equal">
      <formula>0</formula>
    </cfRule>
  </conditionalFormatting>
  <conditionalFormatting sqref="E134">
    <cfRule type="colorScale" priority="33">
      <colorScale>
        <cfvo type="num" val="$M$9"/>
        <cfvo type="num" val="$M$10"/>
        <color rgb="FFFF3300"/>
        <color rgb="FF08B808"/>
      </colorScale>
    </cfRule>
  </conditionalFormatting>
  <conditionalFormatting sqref="E134">
    <cfRule type="colorScale" priority="34">
      <colorScale>
        <cfvo type="num" val="$P$6"/>
        <cfvo type="max"/>
        <color rgb="FFFF7128"/>
        <color rgb="FFFFEF9C"/>
      </colorScale>
    </cfRule>
    <cfRule type="colorScale" priority="35">
      <colorScale>
        <cfvo type="num" val="$P$6"/>
        <cfvo type="max"/>
        <color rgb="FFFF7128"/>
        <color rgb="FFFFEF9C"/>
      </colorScale>
    </cfRule>
  </conditionalFormatting>
  <conditionalFormatting sqref="F134:G134">
    <cfRule type="cellIs" dxfId="1296" priority="32" operator="equal">
      <formula>0</formula>
    </cfRule>
  </conditionalFormatting>
  <conditionalFormatting sqref="E165">
    <cfRule type="colorScale" priority="29">
      <colorScale>
        <cfvo type="num" val="$M$9"/>
        <cfvo type="num" val="$M$10"/>
        <color rgb="FFFF3300"/>
        <color rgb="FF08B808"/>
      </colorScale>
    </cfRule>
  </conditionalFormatting>
  <conditionalFormatting sqref="E165">
    <cfRule type="colorScale" priority="30">
      <colorScale>
        <cfvo type="num" val="$P$6"/>
        <cfvo type="max"/>
        <color rgb="FFFF7128"/>
        <color rgb="FFFFEF9C"/>
      </colorScale>
    </cfRule>
    <cfRule type="colorScale" priority="31">
      <colorScale>
        <cfvo type="num" val="$P$6"/>
        <cfvo type="max"/>
        <color rgb="FFFF7128"/>
        <color rgb="FFFFEF9C"/>
      </colorScale>
    </cfRule>
  </conditionalFormatting>
  <conditionalFormatting sqref="F165:G165">
    <cfRule type="cellIs" dxfId="1295" priority="28" operator="equal">
      <formula>0</formula>
    </cfRule>
  </conditionalFormatting>
  <conditionalFormatting sqref="E186">
    <cfRule type="colorScale" priority="24">
      <colorScale>
        <cfvo type="num" val="$M$9"/>
        <cfvo type="num" val="$M$10"/>
        <color rgb="FFFF3300"/>
        <color rgb="FF08B808"/>
      </colorScale>
    </cfRule>
  </conditionalFormatting>
  <conditionalFormatting sqref="E186">
    <cfRule type="colorScale" priority="25">
      <colorScale>
        <cfvo type="num" val="$P$6"/>
        <cfvo type="max"/>
        <color rgb="FFFF7128"/>
        <color rgb="FFFFEF9C"/>
      </colorScale>
    </cfRule>
    <cfRule type="colorScale" priority="26">
      <colorScale>
        <cfvo type="num" val="$P$6"/>
        <cfvo type="max"/>
        <color rgb="FFFF7128"/>
        <color rgb="FFFFEF9C"/>
      </colorScale>
    </cfRule>
  </conditionalFormatting>
  <conditionalFormatting sqref="F186:G186">
    <cfRule type="cellIs" dxfId="1294" priority="23" operator="equal">
      <formula>0</formula>
    </cfRule>
  </conditionalFormatting>
  <conditionalFormatting sqref="F210:G210">
    <cfRule type="cellIs" dxfId="1293" priority="21" operator="equal">
      <formula>0</formula>
    </cfRule>
  </conditionalFormatting>
  <conditionalFormatting sqref="E128">
    <cfRule type="colorScale" priority="18">
      <colorScale>
        <cfvo type="num" val="$M$9"/>
        <cfvo type="num" val="$M$10"/>
        <color rgb="FFFF3300"/>
        <color rgb="FF08B808"/>
      </colorScale>
    </cfRule>
  </conditionalFormatting>
  <conditionalFormatting sqref="E128">
    <cfRule type="colorScale" priority="19">
      <colorScale>
        <cfvo type="num" val="$P$6"/>
        <cfvo type="max"/>
        <color rgb="FFFF7128"/>
        <color rgb="FFFFEF9C"/>
      </colorScale>
    </cfRule>
    <cfRule type="colorScale" priority="20">
      <colorScale>
        <cfvo type="num" val="$P$6"/>
        <cfvo type="max"/>
        <color rgb="FFFF7128"/>
        <color rgb="FFFFEF9C"/>
      </colorScale>
    </cfRule>
  </conditionalFormatting>
  <conditionalFormatting sqref="F128:G131">
    <cfRule type="cellIs" dxfId="1292" priority="17" operator="equal">
      <formula>0</formula>
    </cfRule>
  </conditionalFormatting>
  <conditionalFormatting sqref="E159">
    <cfRule type="colorScale" priority="14">
      <colorScale>
        <cfvo type="num" val="$M$9"/>
        <cfvo type="num" val="$M$10"/>
        <color rgb="FFFF3300"/>
        <color rgb="FF08B808"/>
      </colorScale>
    </cfRule>
  </conditionalFormatting>
  <conditionalFormatting sqref="E159">
    <cfRule type="colorScale" priority="15">
      <colorScale>
        <cfvo type="num" val="$P$6"/>
        <cfvo type="max"/>
        <color rgb="FFFF7128"/>
        <color rgb="FFFFEF9C"/>
      </colorScale>
    </cfRule>
    <cfRule type="colorScale" priority="16">
      <colorScale>
        <cfvo type="num" val="$P$6"/>
        <cfvo type="max"/>
        <color rgb="FFFF7128"/>
        <color rgb="FFFFEF9C"/>
      </colorScale>
    </cfRule>
  </conditionalFormatting>
  <conditionalFormatting sqref="F159:G162">
    <cfRule type="cellIs" dxfId="1291" priority="13" operator="equal">
      <formula>0</formula>
    </cfRule>
  </conditionalFormatting>
  <conditionalFormatting sqref="E180">
    <cfRule type="colorScale" priority="10">
      <colorScale>
        <cfvo type="num" val="$M$9"/>
        <cfvo type="num" val="$M$10"/>
        <color rgb="FFFF3300"/>
        <color rgb="FF08B808"/>
      </colorScale>
    </cfRule>
  </conditionalFormatting>
  <conditionalFormatting sqref="E180">
    <cfRule type="colorScale" priority="11">
      <colorScale>
        <cfvo type="num" val="$P$6"/>
        <cfvo type="max"/>
        <color rgb="FFFF7128"/>
        <color rgb="FFFFEF9C"/>
      </colorScale>
    </cfRule>
    <cfRule type="colorScale" priority="12">
      <colorScale>
        <cfvo type="num" val="$P$6"/>
        <cfvo type="max"/>
        <color rgb="FFFF7128"/>
        <color rgb="FFFFEF9C"/>
      </colorScale>
    </cfRule>
  </conditionalFormatting>
  <conditionalFormatting sqref="F180:G185">
    <cfRule type="cellIs" dxfId="1290" priority="9" operator="equal">
      <formula>0</formula>
    </cfRule>
  </conditionalFormatting>
  <conditionalFormatting sqref="E198">
    <cfRule type="colorScale" priority="6">
      <colorScale>
        <cfvo type="num" val="$M$9"/>
        <cfvo type="num" val="$M$10"/>
        <color rgb="FFFF3300"/>
        <color rgb="FF08B808"/>
      </colorScale>
    </cfRule>
  </conditionalFormatting>
  <conditionalFormatting sqref="E198">
    <cfRule type="colorScale" priority="7">
      <colorScale>
        <cfvo type="num" val="$P$6"/>
        <cfvo type="max"/>
        <color rgb="FFFF7128"/>
        <color rgb="FFFFEF9C"/>
      </colorScale>
    </cfRule>
    <cfRule type="colorScale" priority="8">
      <colorScale>
        <cfvo type="num" val="$P$6"/>
        <cfvo type="max"/>
        <color rgb="FFFF7128"/>
        <color rgb="FFFFEF9C"/>
      </colorScale>
    </cfRule>
  </conditionalFormatting>
  <conditionalFormatting sqref="F198:G203">
    <cfRule type="cellIs" dxfId="1289" priority="5" operator="equal">
      <formula>0</formula>
    </cfRule>
  </conditionalFormatting>
  <conditionalFormatting sqref="E204">
    <cfRule type="colorScale" priority="2">
      <colorScale>
        <cfvo type="num" val="$M$9"/>
        <cfvo type="num" val="$M$10"/>
        <color rgb="FFFF3300"/>
        <color rgb="FF08B808"/>
      </colorScale>
    </cfRule>
  </conditionalFormatting>
  <conditionalFormatting sqref="E204">
    <cfRule type="colorScale" priority="3">
      <colorScale>
        <cfvo type="num" val="$P$6"/>
        <cfvo type="max"/>
        <color rgb="FFFF7128"/>
        <color rgb="FFFFEF9C"/>
      </colorScale>
    </cfRule>
    <cfRule type="colorScale" priority="4">
      <colorScale>
        <cfvo type="num" val="$P$6"/>
        <cfvo type="max"/>
        <color rgb="FFFF7128"/>
        <color rgb="FFFFEF9C"/>
      </colorScale>
    </cfRule>
  </conditionalFormatting>
  <conditionalFormatting sqref="F204:G204">
    <cfRule type="cellIs" dxfId="1288" priority="1" operator="equal">
      <formula>0</formula>
    </cfRule>
  </conditionalFormatting>
  <hyperlinks>
    <hyperlink ref="C11:L11" location="'OBJ 1'!A1" display="OBJETIVO ESTRATEGICO 1"/>
    <hyperlink ref="C126:L126" location="'OBJ 2'!J8" display="OBJETIVO ESTRATEGICO 2"/>
    <hyperlink ref="C157:L157" location="'OBJ 3'!J8" display="OBJETIVO ESTRATEGICO 3"/>
    <hyperlink ref="D166" location="'OBJ 3'!H16" display="3,1,1,1"/>
    <hyperlink ref="C178:L178" location="'OBJ 4'!J8" display="OBJETIVO ESTRATEGICO 4"/>
    <hyperlink ref="D188" location="'OBJ 4'!H16" display="4,1,1,1"/>
    <hyperlink ref="D187" location="'OBJ 4'!H18" display="4,1,1,3"/>
    <hyperlink ref="C196:L196" location="'OBJ 5'!J8" display="OBJETIVO ESTRATEGICO 5"/>
    <hyperlink ref="D205" location="'OBJ 5'!H16" display="5,1,1,1"/>
    <hyperlink ref="D27" location="'OBJ 1'!H61" display="1,3,3,1"/>
    <hyperlink ref="D42" location="'OBJ 1'!H23" display="1,1,1,10"/>
    <hyperlink ref="D46" location="'OBJ 1'!H17" display="1,1,1,4"/>
    <hyperlink ref="D86" location="'OBJ 1'!H20" display="1,1,1,7"/>
    <hyperlink ref="D49" location="'OBJ 1'!H28" display="1,1,2,6"/>
    <hyperlink ref="D74" location="'OBJ 1'!H24" display="1,1,2,1"/>
    <hyperlink ref="D87" location="'OBJ 1'!H53" display="1,3,1,1"/>
    <hyperlink ref="D89" location="'OBJ 1'!H35" display="1,1,2,13"/>
    <hyperlink ref="D95" location="'OBJ 1'!H54" display="1,3,2,1"/>
    <hyperlink ref="D101" location="'OBJ 1'!H27" display="1,1,2,5"/>
    <hyperlink ref="D102" location="'OBJ 1'!H92" display="1,5,1,7"/>
    <hyperlink ref="D104" location="'OBJ 1'!H21" display="1,1,1,8"/>
    <hyperlink ref="D110" location="'OBJ 1'!H22" display="1,1,1,9"/>
    <hyperlink ref="D88" location="'OBJ 1'!H95" display="1,6,1,2"/>
    <hyperlink ref="D119" location="'OBJ 1'!H99" display="1,6,1,6"/>
    <hyperlink ref="D22" location="'OBJ 1'!H105" display="1,6,1,12"/>
    <hyperlink ref="D23" location="'OBJ 1'!H109" display="1,6,1,16"/>
    <hyperlink ref="D24" location="'OBJ 1'!H111" display="1,6,1,18"/>
    <hyperlink ref="D25" location="'OBJ 1'!H112" display="1,6,1,19"/>
    <hyperlink ref="D120" location="'OBJ 1'!H102" display="1,6,1,9"/>
    <hyperlink ref="D149" location="'OBJ 2'!H15" display="2,1,1,1"/>
    <hyperlink ref="D136" location="'OBJ 2'!H19" display="2,1,1,5"/>
    <hyperlink ref="D148" location="'OBJ 2'!H20" display="2,1,1,6"/>
    <hyperlink ref="D139" location="'OBJ 2'!H21" display="2,1,1,7"/>
    <hyperlink ref="D141" location="'OBJ 2'!H24" display="2,1,3,2"/>
    <hyperlink ref="D140" location="'OBJ 2'!H25" display="2,1,3,3"/>
    <hyperlink ref="D138" location="'OBJ 2'!H28" display="2.2.1.1"/>
    <hyperlink ref="D135" location="'OBJ 2'!H29" display="2.2.1.2"/>
    <hyperlink ref="D153" location="'OBJ 2'!H30" display="2.2.1.3"/>
    <hyperlink ref="D137" location="'OBJ 2'!H35" display="2,3,1,5"/>
    <hyperlink ref="D85" location="'OBJ 1'!H52" display="1,2,1,8"/>
    <hyperlink ref="D26" location="'OBJ 1'!H113" display="1,6,1,20"/>
    <hyperlink ref="D37" location="'OBJ 1'!H88" display="1,5,1,3"/>
    <hyperlink ref="D28" location="'OBJ 1'!H62" display="1,3,3,2"/>
    <hyperlink ref="D31" location="'OBJ 1'!H64" display="1,3,3,5"/>
    <hyperlink ref="D32" location="'OBJ 1'!H65" display="1,3,4,1"/>
    <hyperlink ref="D33" location="'OBJ 1'!H66" display="1,3,4,2"/>
    <hyperlink ref="D34" location="'OBJ 1'!H67" display="1,3,4,3"/>
    <hyperlink ref="D35" location="'OBJ 1'!H68" display="1,3,4,4"/>
    <hyperlink ref="D36" location="'OBJ 1'!H69" display="1,3,4,5"/>
    <hyperlink ref="D30" location="'OBJ 1'!H63" display="1,3,3,4"/>
    <hyperlink ref="D29" location="'OBJ 1'!H62" display="1,3,3,3"/>
    <hyperlink ref="D38" location="'OBJ 1'!H89" display="1,5,1,4"/>
    <hyperlink ref="D39" location="'OBJ 1'!H90" display="1,5,1,5"/>
    <hyperlink ref="D40" location="'OBJ 1'!H103" display="1,6,1,10"/>
    <hyperlink ref="D103" location="'OBJ 1'!H51" display="1,2,1,7"/>
    <hyperlink ref="D41" location="'OBJ 1'!H91" display="1,5,1,6"/>
    <hyperlink ref="D43" location="'OBJ 1'!H46" display="1,2,1,2"/>
    <hyperlink ref="D44" location="'OBJ 1'!H47" display="1,2,1,3"/>
    <hyperlink ref="D45" location="'OBJ 1'!H100" display="1,6,1,7"/>
    <hyperlink ref="D47" location="'OBJ 1'!H18" display="1,1,1,5"/>
    <hyperlink ref="D48" location="'OBJ 1'!H19" display="1,1,1,6"/>
    <hyperlink ref="D62" location="'OBJ 1'!H14" display="1,1,1,1"/>
    <hyperlink ref="D50" location="'OBJ 1'!H29" display="1,1,2,7"/>
    <hyperlink ref="D51" location="'OBJ 1'!H30" display="1,1,2,8"/>
    <hyperlink ref="D52" location="'OBJ 1'!H31" display="1,1,2,9"/>
    <hyperlink ref="D53" location="'OBJ 1'!H32" display="1,1,2,10"/>
    <hyperlink ref="D54" location="'OBJ 1'!H33" display="1,1,2,11"/>
    <hyperlink ref="D55" location="'OBJ 1'!H34" display="1,1,2,12"/>
    <hyperlink ref="D56" location="'OBJ 1'!H75" display="1,3,6,1"/>
    <hyperlink ref="D57" location="'OBJ 1'!H76" display="1,3,6,2"/>
    <hyperlink ref="D58" location="'OBJ 1'!H77" display="1,3,6,3"/>
    <hyperlink ref="D59" location="'OBJ 1'!H78" display="1,3,6,4"/>
    <hyperlink ref="D60" location="'OBJ 1'!H79" display="1,3,6,5"/>
    <hyperlink ref="D61" location="'OBJ 1'!H50" display="1,2,1,6"/>
    <hyperlink ref="D63" location="'OBJ 1'!H15" display="1,1,1,2"/>
    <hyperlink ref="D64" location="'OBJ 1'!H16" display="1,1,1,3"/>
    <hyperlink ref="D65" location="'OBJ 1'!H25" display="1,1,2,3"/>
    <hyperlink ref="D66" location="'OBJ 1'!H39" display="1,1,3,1"/>
    <hyperlink ref="D67" location="'OBJ 1'!H40" display="1,1,3,2"/>
    <hyperlink ref="D68" location="'OBJ 1'!H86" display="1,5,1,1"/>
    <hyperlink ref="D69" location="'OBJ 1'!H87" display="1,5,1,2"/>
    <hyperlink ref="D71" location="'OBJ 1'!H96" display="1,6,1,3"/>
    <hyperlink ref="D72" location="'OBJ 1'!H101" display="1,6,1,8"/>
    <hyperlink ref="D73" location="'OBJ 1'!H93" display="1,5,1,8"/>
    <hyperlink ref="D70" location="'OBJ 1'!H94" display="1,6,1,1"/>
    <hyperlink ref="D82" location="'OBJ 1'!H42" display="1,1,4,1"/>
    <hyperlink ref="D81" location="'OBJ 1'!H48" display="1,2,1,4"/>
    <hyperlink ref="D75" location="'OBJ 1'!H80" display="1,4,1,1"/>
    <hyperlink ref="D76" location="'OBJ 1'!H81" display="1,4,1,2"/>
    <hyperlink ref="D77" location="'OBJ 1'!H82" display="1,4,1,3"/>
    <hyperlink ref="D78" location="'OBJ 1'!H83" display="1,4,1,4"/>
    <hyperlink ref="D79" location="'OBJ 1'!H84" display="1,4,1,5"/>
    <hyperlink ref="D80" location="'OBJ 1'!H85" display="1,4,1,6"/>
    <hyperlink ref="D83" location="'OBJ 1'!H43" display="1,1,4,2"/>
    <hyperlink ref="D84" location="'OBJ 1'!H44" display="1,1,4,3"/>
    <hyperlink ref="D90" location="'OBJ 1'!H70" display="1,3,5,1"/>
    <hyperlink ref="D91" location="'OBJ 1'!H71" display="1,3,5,2"/>
    <hyperlink ref="D92" location="'OBJ 1'!H72" display="1,3,5,3"/>
    <hyperlink ref="D93" location="'OBJ 1'!H73" display="1,3,5,4"/>
    <hyperlink ref="D94" location="'OBJ 1'!H74" display="1,3,5,5"/>
    <hyperlink ref="D96" location="'OBJ 1'!H55" display="1,3,2,2"/>
    <hyperlink ref="D97" location="'OBJ 1'!H57" display="1,3,2,3"/>
    <hyperlink ref="D99" location="'OBJ 1'!H59" display="1,3,2,5"/>
    <hyperlink ref="D100" location="'OBJ 1'!H108" display="1,6,1,15"/>
    <hyperlink ref="D98" location="'OBJ 1'!H58" display="1,3,2,4"/>
    <hyperlink ref="D105" location="'OBJ 1'!H41" display="1,1,3,3"/>
    <hyperlink ref="D106" location="'OBJ 1'!H97" display="1,6,1,4"/>
    <hyperlink ref="D107" location="'OBJ 1'!H98" display="1,6,1,5"/>
    <hyperlink ref="D108" location="'OBJ 1'!H104" display="1,6,1,11"/>
    <hyperlink ref="D111" location="'OBJ 1'!H26" display="1,1,2,4"/>
    <hyperlink ref="D112" location="'OBJ 1'!H36" display="1,1,2,14"/>
    <hyperlink ref="D113" location="'OBJ 1'!H37" display="1,1,2,15"/>
    <hyperlink ref="D114" location="'OBJ 1'!H38" display="1,1,2,16"/>
    <hyperlink ref="D115" location="'OBJ 1'!H106" display="1,6,1,13"/>
    <hyperlink ref="D117" location="'OBJ 1'!H107" display="1,6,1,14"/>
    <hyperlink ref="D118" location="'OBJ 1'!H110" display="1,6,1,17"/>
    <hyperlink ref="D116" location="'OBJ 1'!H45" display="1,2,1,1"/>
    <hyperlink ref="D143" location="'OBJ 2'!H22" display="2,1,2,1"/>
    <hyperlink ref="D145" location="'OBJ 2'!H27" display="2,1,4,2"/>
    <hyperlink ref="D146" location="'OBJ 2'!H32" display="2,3,1,3"/>
    <hyperlink ref="D150" location="'OBJ 2'!H16" display="2,1,1,2"/>
    <hyperlink ref="D151" location="'OBJ 2'!H17" display="2,1,1,3"/>
    <hyperlink ref="D152" location="'OBJ 2'!H18" display="2,1,1,4"/>
    <hyperlink ref="D167" location="'OBJ 3'!H17" display="3,1,1,2"/>
    <hyperlink ref="D168" location="'OBJ 3'!H18" display="3,1,1,3"/>
    <hyperlink ref="D169" location="'OBJ 3'!H19" display="3,1,1,4"/>
    <hyperlink ref="D170" location="'OBJ 3'!H20" display="3,1,2,1"/>
    <hyperlink ref="D171" location="'OBJ 3'!H21" display="3,1,3,1"/>
    <hyperlink ref="D172" location="'OBJ 3'!H22" display="3,1,3,2"/>
    <hyperlink ref="D173" location="'OBJ 3'!H23" display="3,1,3,3"/>
    <hyperlink ref="D189" location="'OBJ 4'!H17" display="4,1,1,2"/>
    <hyperlink ref="D190" location="'OBJ 4'!H19" display="4,1,2,1"/>
    <hyperlink ref="D191" location="'OBJ 4'!H20" display="4,1,2,2"/>
    <hyperlink ref="D192" location="'OBJ 4'!H21" display="4,2,1,1"/>
    <hyperlink ref="D206" location="'OBJ 5'!H17" display="5,1,1,2"/>
    <hyperlink ref="D207" location="'OBJ 5'!H18" display="5,1,1,3"/>
    <hyperlink ref="D208" location="'OBJ 5'!H19" display="5,1,1,4"/>
    <hyperlink ref="D209" location="'OBJ 5'!H20" display="5,1,1,5"/>
    <hyperlink ref="D109" location="'OBJ 1'!H49" display="1,2,1,5"/>
    <hyperlink ref="D142" location="'OBJ 2'!H31" display="2,3,1,1"/>
    <hyperlink ref="D144" location="'OBJ 2'!H26" display="2,1,4,1"/>
    <hyperlink ref="D147" location="'OBJ 2'!H34" display="2,3,1,4"/>
  </hyperlinks>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BA217"/>
  <sheetViews>
    <sheetView topLeftCell="C1" zoomScale="85" zoomScaleNormal="85" workbookViewId="0">
      <selection activeCell="F195" sqref="F195:I195"/>
    </sheetView>
  </sheetViews>
  <sheetFormatPr baseColWidth="10" defaultColWidth="11.42578125" defaultRowHeight="15" x14ac:dyDescent="0.25"/>
  <cols>
    <col min="1" max="1" width="11.42578125" style="358"/>
    <col min="2" max="2" width="17.42578125" style="220" customWidth="1"/>
    <col min="3" max="3" width="42.7109375" style="249" customWidth="1"/>
    <col min="4" max="4" width="16" style="249" customWidth="1"/>
    <col min="5" max="5" width="15.140625" style="249" customWidth="1"/>
    <col min="6" max="6" width="15.7109375" style="249" customWidth="1"/>
    <col min="7" max="7" width="7.85546875" style="249" customWidth="1"/>
    <col min="8" max="8" width="16.85546875" style="249" customWidth="1"/>
    <col min="9" max="9" width="15.42578125" style="249" customWidth="1"/>
    <col min="10" max="10" width="16.85546875" style="311" customWidth="1"/>
    <col min="11" max="11" width="15.42578125" style="311" customWidth="1"/>
    <col min="12" max="18" width="7.85546875" style="221" customWidth="1"/>
    <col min="19" max="19" width="11.42578125" style="221"/>
    <col min="20" max="20" width="14.42578125" style="222" customWidth="1"/>
    <col min="21" max="16384" width="11.42578125" style="222"/>
  </cols>
  <sheetData>
    <row r="1" spans="1:53" s="53" customFormat="1" ht="16.149999999999999" customHeight="1" x14ac:dyDescent="0.25">
      <c r="A1" s="355"/>
      <c r="C1" s="579" t="s">
        <v>961</v>
      </c>
      <c r="D1" s="579"/>
      <c r="E1" s="579"/>
      <c r="F1" s="579"/>
      <c r="G1" s="579"/>
      <c r="H1" s="579"/>
      <c r="I1" s="579"/>
      <c r="J1" s="579"/>
      <c r="K1" s="579"/>
      <c r="L1" s="579"/>
      <c r="M1" s="579"/>
      <c r="N1" s="579"/>
      <c r="O1" s="579"/>
      <c r="P1" s="579"/>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row>
    <row r="2" spans="1:53" s="53" customFormat="1" ht="16.149999999999999" customHeight="1" x14ac:dyDescent="0.25">
      <c r="A2" s="355"/>
      <c r="C2" s="579"/>
      <c r="D2" s="579"/>
      <c r="E2" s="579"/>
      <c r="F2" s="579"/>
      <c r="G2" s="579"/>
      <c r="H2" s="579"/>
      <c r="I2" s="579"/>
      <c r="J2" s="579"/>
      <c r="K2" s="579"/>
      <c r="L2" s="579"/>
      <c r="M2" s="579"/>
      <c r="N2" s="579"/>
      <c r="O2" s="579"/>
      <c r="P2" s="579"/>
      <c r="Q2" s="52"/>
      <c r="R2" s="602" t="s">
        <v>870</v>
      </c>
      <c r="S2" s="603"/>
      <c r="T2" s="604"/>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row>
    <row r="3" spans="1:53" s="53" customFormat="1" ht="16.149999999999999" customHeight="1" x14ac:dyDescent="0.25">
      <c r="A3" s="355"/>
      <c r="C3" s="579"/>
      <c r="D3" s="579"/>
      <c r="E3" s="579"/>
      <c r="F3" s="579"/>
      <c r="G3" s="579"/>
      <c r="H3" s="579"/>
      <c r="I3" s="579"/>
      <c r="J3" s="579"/>
      <c r="K3" s="579"/>
      <c r="L3" s="579"/>
      <c r="M3" s="579"/>
      <c r="N3" s="579"/>
      <c r="O3" s="579"/>
      <c r="P3" s="579"/>
      <c r="Q3" s="52"/>
      <c r="R3" s="605" t="s">
        <v>114</v>
      </c>
      <c r="S3" s="606"/>
      <c r="T3" s="177"/>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row>
    <row r="4" spans="1:53" s="53" customFormat="1" ht="16.149999999999999" customHeight="1" x14ac:dyDescent="0.25">
      <c r="A4" s="355"/>
      <c r="C4" s="579"/>
      <c r="D4" s="579"/>
      <c r="E4" s="579"/>
      <c r="F4" s="579"/>
      <c r="G4" s="579"/>
      <c r="H4" s="579"/>
      <c r="I4" s="579"/>
      <c r="J4" s="579"/>
      <c r="K4" s="579"/>
      <c r="L4" s="579"/>
      <c r="M4" s="579"/>
      <c r="N4" s="579"/>
      <c r="O4" s="579"/>
      <c r="P4" s="579"/>
      <c r="Q4" s="52"/>
      <c r="R4" s="605" t="s">
        <v>17</v>
      </c>
      <c r="S4" s="606"/>
      <c r="T4" s="166"/>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row>
    <row r="5" spans="1:53" s="53" customFormat="1" ht="16.149999999999999" customHeight="1" x14ac:dyDescent="0.25">
      <c r="A5" s="355"/>
      <c r="C5" s="579"/>
      <c r="D5" s="579"/>
      <c r="E5" s="579"/>
      <c r="F5" s="579"/>
      <c r="G5" s="579"/>
      <c r="H5" s="579"/>
      <c r="I5" s="579"/>
      <c r="J5" s="579"/>
      <c r="K5" s="579"/>
      <c r="L5" s="579"/>
      <c r="M5" s="579"/>
      <c r="N5" s="579"/>
      <c r="O5" s="579"/>
      <c r="P5" s="579"/>
      <c r="Q5" s="52"/>
      <c r="R5" s="605" t="s">
        <v>25</v>
      </c>
      <c r="S5" s="606"/>
      <c r="T5" s="167"/>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row>
    <row r="6" spans="1:53" s="53" customFormat="1" ht="16.149999999999999" customHeight="1" x14ac:dyDescent="0.25">
      <c r="A6" s="355"/>
      <c r="C6" s="579"/>
      <c r="D6" s="579"/>
      <c r="E6" s="579"/>
      <c r="F6" s="579"/>
      <c r="G6" s="579"/>
      <c r="H6" s="579"/>
      <c r="I6" s="579"/>
      <c r="J6" s="579"/>
      <c r="K6" s="579"/>
      <c r="L6" s="579"/>
      <c r="M6" s="579"/>
      <c r="N6" s="579"/>
      <c r="O6" s="579"/>
      <c r="P6" s="579"/>
      <c r="Q6" s="52"/>
      <c r="R6" s="605" t="s">
        <v>43</v>
      </c>
      <c r="S6" s="606"/>
      <c r="T6" s="179"/>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row>
    <row r="7" spans="1:53" s="53" customFormat="1" ht="16.149999999999999" customHeight="1" x14ac:dyDescent="0.25">
      <c r="A7" s="355"/>
      <c r="C7" s="579"/>
      <c r="D7" s="579"/>
      <c r="E7" s="579"/>
      <c r="F7" s="579"/>
      <c r="G7" s="579"/>
      <c r="H7" s="579"/>
      <c r="I7" s="579"/>
      <c r="J7" s="579"/>
      <c r="K7" s="579"/>
      <c r="L7" s="579"/>
      <c r="M7" s="579"/>
      <c r="N7" s="579"/>
      <c r="O7" s="579"/>
      <c r="P7" s="579"/>
      <c r="Q7" s="52"/>
      <c r="R7" s="605" t="s">
        <v>98</v>
      </c>
      <c r="S7" s="606"/>
      <c r="T7" s="180"/>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row>
    <row r="8" spans="1:53" s="53" customFormat="1" ht="16.149999999999999" customHeight="1" x14ac:dyDescent="0.25">
      <c r="A8" s="355"/>
      <c r="C8" s="223"/>
      <c r="D8" s="238"/>
      <c r="E8" s="238"/>
      <c r="F8" s="238"/>
      <c r="G8" s="238"/>
      <c r="H8" s="238"/>
      <c r="I8" s="238"/>
      <c r="J8" s="307"/>
      <c r="K8" s="307"/>
      <c r="L8" s="52"/>
      <c r="M8" s="52"/>
      <c r="N8" s="52"/>
      <c r="O8" s="52"/>
      <c r="P8" s="52"/>
      <c r="Q8" s="52"/>
      <c r="R8" s="602" t="s">
        <v>916</v>
      </c>
      <c r="S8" s="603"/>
      <c r="T8" s="604"/>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row>
    <row r="9" spans="1:53" s="54" customFormat="1" x14ac:dyDescent="0.25">
      <c r="A9" s="356"/>
      <c r="C9" s="224"/>
      <c r="D9" s="182" t="s">
        <v>891</v>
      </c>
      <c r="E9" s="182"/>
      <c r="F9" s="182"/>
      <c r="G9" s="182"/>
      <c r="H9" s="182"/>
      <c r="I9" s="182"/>
      <c r="J9" s="182"/>
      <c r="K9" s="182"/>
      <c r="L9" s="178"/>
      <c r="M9" s="178"/>
      <c r="N9" s="178"/>
      <c r="O9" s="178"/>
      <c r="P9" s="178"/>
      <c r="R9" s="605">
        <v>0</v>
      </c>
      <c r="S9" s="606"/>
      <c r="T9" s="208" t="s">
        <v>917</v>
      </c>
    </row>
    <row r="10" spans="1:53" s="54" customFormat="1" ht="15" customHeight="1" x14ac:dyDescent="0.25">
      <c r="A10" s="356"/>
      <c r="C10" s="224"/>
      <c r="D10" s="182"/>
      <c r="E10" s="182"/>
      <c r="F10" s="182"/>
      <c r="G10" s="182"/>
      <c r="H10" s="182"/>
      <c r="I10" s="182"/>
      <c r="J10" s="182"/>
      <c r="K10" s="182"/>
      <c r="L10" s="178"/>
      <c r="M10" s="178"/>
      <c r="N10" s="178"/>
      <c r="O10" s="178"/>
      <c r="P10" s="178"/>
      <c r="R10" s="605">
        <v>1</v>
      </c>
      <c r="S10" s="606"/>
      <c r="T10" s="209" t="s">
        <v>918</v>
      </c>
    </row>
    <row r="11" spans="1:53" s="54" customFormat="1" x14ac:dyDescent="0.25">
      <c r="A11" s="356"/>
      <c r="C11" s="576" t="s">
        <v>648</v>
      </c>
      <c r="D11" s="576"/>
      <c r="E11" s="576"/>
      <c r="F11" s="576"/>
      <c r="G11" s="576"/>
      <c r="H11" s="576"/>
      <c r="I11" s="576"/>
      <c r="J11" s="576"/>
      <c r="K11" s="576"/>
      <c r="L11" s="576"/>
      <c r="M11" s="576"/>
      <c r="N11" s="576"/>
      <c r="O11" s="576"/>
      <c r="P11" s="576"/>
      <c r="Q11" s="178"/>
      <c r="R11" s="615" t="s">
        <v>981</v>
      </c>
      <c r="S11" s="616"/>
      <c r="T11" s="617"/>
    </row>
    <row r="12" spans="1:53" s="54" customFormat="1" x14ac:dyDescent="0.25">
      <c r="A12" s="356"/>
      <c r="C12" s="237"/>
      <c r="D12" s="237"/>
      <c r="E12" s="237"/>
      <c r="F12" s="237"/>
      <c r="G12" s="237"/>
      <c r="H12" s="237"/>
      <c r="I12" s="237"/>
      <c r="J12" s="306"/>
      <c r="K12" s="306"/>
      <c r="L12" s="237"/>
      <c r="M12" s="237"/>
      <c r="N12" s="237"/>
      <c r="O12" s="237"/>
      <c r="P12" s="237"/>
      <c r="Q12" s="178"/>
      <c r="R12" s="619" t="s">
        <v>980</v>
      </c>
      <c r="S12" s="620"/>
      <c r="T12" s="621"/>
    </row>
    <row r="13" spans="1:53" s="231" customFormat="1" ht="52.5" customHeight="1" x14ac:dyDescent="0.25">
      <c r="A13" s="357"/>
      <c r="C13" s="232"/>
      <c r="D13" s="233" t="s">
        <v>1040</v>
      </c>
      <c r="E13" s="233" t="s">
        <v>1041</v>
      </c>
      <c r="F13" s="233" t="s">
        <v>1042</v>
      </c>
      <c r="G13" s="232"/>
      <c r="H13" s="232"/>
      <c r="I13" s="232"/>
      <c r="J13" s="232"/>
      <c r="K13" s="232"/>
      <c r="L13" s="232"/>
      <c r="M13" s="232"/>
      <c r="N13" s="232">
        <f>COUNTIF('EVALUACIÓN SEPT'!B22:S228,L211)</f>
        <v>54</v>
      </c>
      <c r="O13" s="232"/>
      <c r="P13" s="232"/>
      <c r="Q13" s="234"/>
      <c r="R13" s="323" t="s">
        <v>1051</v>
      </c>
      <c r="S13" s="234"/>
    </row>
    <row r="14" spans="1:53" s="54" customFormat="1" x14ac:dyDescent="0.25">
      <c r="A14" s="356"/>
      <c r="C14" s="219" t="s">
        <v>965</v>
      </c>
      <c r="D14" s="216">
        <f>COUNTIFS(B22:B124,C14,A22:A124,R3)+COUNTIFS(B22:B124,C14,A22:A124,R5)+COUNTIFS(B22:B124,C14,A22:A124,R4)</f>
        <v>6</v>
      </c>
      <c r="E14" s="216">
        <f>COUNTIFS(B22:B124,C14,A22:A124,R3,H22:H124,1)+COUNTIFS(B22:B124,C14,A22:A124,R5,H22:H124,1)+COUNTIFS(B22:B124,C14,A22:A124,R4,H22:H124,1)</f>
        <v>2</v>
      </c>
      <c r="F14" s="230">
        <f>+E14/D14</f>
        <v>0.33333333333333331</v>
      </c>
      <c r="G14" s="237"/>
      <c r="H14" s="237"/>
      <c r="I14" s="237"/>
      <c r="J14" s="306"/>
      <c r="K14" s="306"/>
      <c r="L14" s="237"/>
      <c r="M14" s="237"/>
      <c r="N14" s="237"/>
      <c r="O14" s="237"/>
      <c r="P14" s="237"/>
      <c r="Q14" s="178"/>
      <c r="R14" s="178"/>
      <c r="S14" s="178"/>
    </row>
    <row r="15" spans="1:53" s="54" customFormat="1" x14ac:dyDescent="0.25">
      <c r="A15" s="356"/>
      <c r="C15" s="61" t="s">
        <v>962</v>
      </c>
      <c r="D15" s="216">
        <f>COUNTIFS(B22:B124,C15,A22:A124,R3)+COUNTIFS(B22:B124,C15,A22:A124,R5)+COUNTIFS(B22:B124,C15,A22:A124,R4)</f>
        <v>24</v>
      </c>
      <c r="E15" s="216">
        <f>COUNTIFS(B22:B124,C15,A22:A124,R3,H22:H124,1)+COUNTIFS(B22:B124,C15,A22:A124,R4,H22:H124,1)+COUNTIFS(B22:B124,C15,A22:A124,R5,H22:H124,1)</f>
        <v>6</v>
      </c>
      <c r="F15" s="230">
        <f>+E15/D15</f>
        <v>0.25</v>
      </c>
      <c r="G15" s="237"/>
      <c r="H15" s="237"/>
      <c r="I15" s="237"/>
      <c r="J15" s="306"/>
      <c r="K15" s="306"/>
      <c r="L15" s="237"/>
      <c r="M15" s="237"/>
      <c r="N15" s="237"/>
      <c r="O15" s="237"/>
      <c r="P15" s="237"/>
      <c r="Q15" s="178"/>
      <c r="R15" s="178"/>
      <c r="S15" s="178"/>
    </row>
    <row r="16" spans="1:53" s="54" customFormat="1" x14ac:dyDescent="0.25">
      <c r="A16" s="356"/>
      <c r="C16" s="61" t="s">
        <v>963</v>
      </c>
      <c r="D16" s="216">
        <f>COUNTIFS(B22:B124,C16,A22:A124,R3)+COUNTIFS(B22:B124,C16,A22:A124,R5)+COUNTIFS(B22:B124,C16,A22:A124,R4)</f>
        <v>26</v>
      </c>
      <c r="E16" s="216">
        <f>COUNTIFS(B22:B124,C16,A22:A124,R3,H22:H124,1)+COUNTIFS(B22:B124,C16,A22:A124,R4,H22:H124,1)+COUNTIFS(B22:B124,C16,A22:A124,R5,H22:H124,1)</f>
        <v>17</v>
      </c>
      <c r="F16" s="230">
        <f>+E16/D16</f>
        <v>0.65384615384615385</v>
      </c>
      <c r="G16" s="237"/>
      <c r="H16" s="237"/>
      <c r="I16" s="237"/>
      <c r="J16" s="306"/>
      <c r="K16" s="306"/>
      <c r="L16" s="237"/>
      <c r="M16" s="237"/>
      <c r="N16" s="237"/>
      <c r="O16" s="237"/>
      <c r="P16" s="237"/>
      <c r="Q16" s="178"/>
      <c r="R16" s="178"/>
      <c r="S16" s="178"/>
    </row>
    <row r="17" spans="1:21" s="54" customFormat="1" x14ac:dyDescent="0.25">
      <c r="A17" s="356"/>
      <c r="C17" s="237"/>
      <c r="D17" s="237"/>
      <c r="E17" s="237"/>
      <c r="F17" s="237"/>
      <c r="G17" s="237"/>
      <c r="H17" s="237"/>
      <c r="I17" s="237"/>
      <c r="J17" s="306"/>
      <c r="K17" s="306"/>
      <c r="L17" s="237"/>
      <c r="M17" s="237"/>
      <c r="N17" s="237"/>
      <c r="O17" s="237"/>
      <c r="P17" s="237"/>
      <c r="Q17" s="178"/>
      <c r="R17" s="178"/>
      <c r="S17" s="178"/>
    </row>
    <row r="18" spans="1:21" x14ac:dyDescent="0.25">
      <c r="C18" s="584" t="s">
        <v>972</v>
      </c>
      <c r="D18" s="584"/>
      <c r="E18" s="584"/>
      <c r="F18" s="583">
        <f>AVERAGE(F125,F156,F176,F195,F212)</f>
        <v>0.16288680851063825</v>
      </c>
      <c r="G18" s="584"/>
      <c r="I18" s="583">
        <f>AVERAGE(I125,I156,I176,I195,I212)</f>
        <v>0.2340762910798122</v>
      </c>
      <c r="J18" s="583"/>
      <c r="K18" s="583"/>
      <c r="L18" s="584"/>
    </row>
    <row r="19" spans="1:21" s="54" customFormat="1" x14ac:dyDescent="0.25">
      <c r="A19" s="356"/>
      <c r="C19" s="237"/>
      <c r="D19" s="237"/>
      <c r="E19" s="237"/>
      <c r="F19" s="237"/>
      <c r="G19" s="237"/>
      <c r="H19" s="237"/>
      <c r="I19" s="237"/>
      <c r="J19" s="306"/>
      <c r="K19" s="306"/>
      <c r="L19" s="237"/>
      <c r="M19" s="237"/>
      <c r="N19" s="237"/>
      <c r="O19" s="237"/>
      <c r="P19" s="237"/>
      <c r="Q19" s="178"/>
      <c r="R19" s="178"/>
      <c r="S19" s="178"/>
    </row>
    <row r="20" spans="1:21" s="54" customFormat="1" x14ac:dyDescent="0.25">
      <c r="A20" s="356"/>
      <c r="C20" s="237"/>
      <c r="D20" s="244"/>
      <c r="E20" s="618" t="s">
        <v>977</v>
      </c>
      <c r="F20" s="618"/>
      <c r="G20" s="618"/>
      <c r="H20" s="618" t="s">
        <v>978</v>
      </c>
      <c r="I20" s="618"/>
      <c r="J20" s="618" t="s">
        <v>1043</v>
      </c>
      <c r="K20" s="618"/>
      <c r="L20" s="252"/>
      <c r="M20" s="181"/>
      <c r="N20" s="181"/>
      <c r="O20" s="181"/>
      <c r="P20" s="181"/>
      <c r="Q20" s="178"/>
      <c r="R20" s="178"/>
      <c r="S20" s="178"/>
    </row>
    <row r="21" spans="1:21" s="54" customFormat="1" ht="30" x14ac:dyDescent="0.25">
      <c r="A21" s="356"/>
      <c r="B21" s="242" t="s">
        <v>964</v>
      </c>
      <c r="C21" s="242" t="s">
        <v>967</v>
      </c>
      <c r="D21" s="250" t="s">
        <v>968</v>
      </c>
      <c r="E21" s="250" t="s">
        <v>921</v>
      </c>
      <c r="F21" s="585" t="s">
        <v>874</v>
      </c>
      <c r="G21" s="585"/>
      <c r="H21" s="250" t="s">
        <v>921</v>
      </c>
      <c r="I21" s="250" t="s">
        <v>979</v>
      </c>
      <c r="J21" s="313" t="s">
        <v>921</v>
      </c>
      <c r="K21" s="313" t="s">
        <v>979</v>
      </c>
      <c r="L21" s="611" t="s">
        <v>875</v>
      </c>
      <c r="M21" s="612"/>
      <c r="N21" s="612"/>
      <c r="O21" s="612"/>
      <c r="P21" s="612"/>
      <c r="Q21" s="612"/>
      <c r="R21" s="612"/>
      <c r="S21" s="614"/>
    </row>
    <row r="22" spans="1:21" s="54" customFormat="1" ht="31.5" customHeight="1" x14ac:dyDescent="0.25">
      <c r="A22" s="356" t="s">
        <v>1011</v>
      </c>
      <c r="B22" s="61" t="s">
        <v>963</v>
      </c>
      <c r="C22" s="592" t="s">
        <v>761</v>
      </c>
      <c r="D22" s="190" t="s">
        <v>886</v>
      </c>
      <c r="E22" s="239">
        <v>1</v>
      </c>
      <c r="F22" s="607">
        <v>1</v>
      </c>
      <c r="G22" s="607"/>
      <c r="H22" s="239">
        <v>1</v>
      </c>
      <c r="I22" s="241">
        <v>1</v>
      </c>
      <c r="J22" s="309"/>
      <c r="K22" s="315"/>
      <c r="L22" s="611" t="s">
        <v>980</v>
      </c>
      <c r="M22" s="612"/>
      <c r="N22" s="612"/>
      <c r="O22" s="612"/>
      <c r="P22" s="609" t="s">
        <v>1046</v>
      </c>
      <c r="Q22" s="609"/>
      <c r="R22" s="609"/>
      <c r="S22" s="610"/>
      <c r="T22" s="337" t="b">
        <f>E22=H22</f>
        <v>1</v>
      </c>
      <c r="U22" s="54">
        <v>1</v>
      </c>
    </row>
    <row r="23" spans="1:21" s="54" customFormat="1" ht="45" customHeight="1" x14ac:dyDescent="0.25">
      <c r="A23" s="356" t="s">
        <v>1011</v>
      </c>
      <c r="B23" s="61" t="s">
        <v>963</v>
      </c>
      <c r="C23" s="592"/>
      <c r="D23" s="190" t="s">
        <v>887</v>
      </c>
      <c r="E23" s="239">
        <v>1</v>
      </c>
      <c r="F23" s="607">
        <v>1</v>
      </c>
      <c r="G23" s="607"/>
      <c r="H23" s="239">
        <v>1</v>
      </c>
      <c r="I23" s="241">
        <v>1</v>
      </c>
      <c r="J23" s="309"/>
      <c r="K23" s="315"/>
      <c r="L23" s="611" t="s">
        <v>980</v>
      </c>
      <c r="M23" s="612"/>
      <c r="N23" s="612"/>
      <c r="O23" s="612"/>
      <c r="P23" s="609" t="s">
        <v>1049</v>
      </c>
      <c r="Q23" s="609"/>
      <c r="R23" s="609"/>
      <c r="S23" s="610"/>
      <c r="T23" s="337" t="b">
        <f>E23=H23</f>
        <v>1</v>
      </c>
      <c r="U23" s="54">
        <v>1</v>
      </c>
    </row>
    <row r="24" spans="1:21" s="54" customFormat="1" ht="29.25" customHeight="1" x14ac:dyDescent="0.25">
      <c r="A24" s="356" t="s">
        <v>1012</v>
      </c>
      <c r="B24" s="61" t="s">
        <v>963</v>
      </c>
      <c r="C24" s="592" t="s">
        <v>763</v>
      </c>
      <c r="D24" s="212" t="s">
        <v>888</v>
      </c>
      <c r="E24" s="239">
        <v>0</v>
      </c>
      <c r="F24" s="607">
        <v>4.2000000000000003E-2</v>
      </c>
      <c r="G24" s="607"/>
      <c r="H24" s="239"/>
      <c r="I24" s="241"/>
      <c r="J24" s="309"/>
      <c r="K24" s="315"/>
      <c r="L24" s="611" t="s">
        <v>980</v>
      </c>
      <c r="M24" s="612"/>
      <c r="N24" s="612"/>
      <c r="O24" s="612"/>
      <c r="P24" s="609" t="s">
        <v>983</v>
      </c>
      <c r="Q24" s="609"/>
      <c r="R24" s="609"/>
      <c r="S24" s="610"/>
      <c r="U24" s="54">
        <v>1</v>
      </c>
    </row>
    <row r="25" spans="1:21" s="54" customFormat="1" ht="33" customHeight="1" x14ac:dyDescent="0.25">
      <c r="A25" s="356" t="s">
        <v>1012</v>
      </c>
      <c r="B25" s="61" t="s">
        <v>963</v>
      </c>
      <c r="C25" s="592"/>
      <c r="D25" s="212" t="s">
        <v>890</v>
      </c>
      <c r="E25" s="239">
        <v>0</v>
      </c>
      <c r="F25" s="607">
        <v>0.1225</v>
      </c>
      <c r="G25" s="607"/>
      <c r="H25" s="239"/>
      <c r="I25" s="241"/>
      <c r="J25" s="309"/>
      <c r="K25" s="315"/>
      <c r="L25" s="611" t="s">
        <v>980</v>
      </c>
      <c r="M25" s="612"/>
      <c r="N25" s="612"/>
      <c r="O25" s="612"/>
      <c r="P25" s="609" t="s">
        <v>983</v>
      </c>
      <c r="Q25" s="609"/>
      <c r="R25" s="609"/>
      <c r="S25" s="610"/>
      <c r="U25" s="54">
        <v>1</v>
      </c>
    </row>
    <row r="26" spans="1:21" s="54" customFormat="1" ht="30" x14ac:dyDescent="0.25">
      <c r="A26" s="356" t="s">
        <v>1012</v>
      </c>
      <c r="B26" s="61" t="s">
        <v>963</v>
      </c>
      <c r="C26" s="592"/>
      <c r="D26" s="236" t="s">
        <v>889</v>
      </c>
      <c r="E26" s="239">
        <v>1</v>
      </c>
      <c r="F26" s="608">
        <v>0.14979999999999999</v>
      </c>
      <c r="G26" s="582"/>
      <c r="H26" s="239"/>
      <c r="I26" s="241"/>
      <c r="J26" s="309"/>
      <c r="K26" s="315"/>
      <c r="L26" s="613"/>
      <c r="M26" s="609"/>
      <c r="N26" s="609"/>
      <c r="O26" s="609"/>
      <c r="P26" s="609"/>
      <c r="Q26" s="609"/>
      <c r="R26" s="609"/>
      <c r="S26" s="610"/>
    </row>
    <row r="27" spans="1:21" s="54" customFormat="1" ht="30" customHeight="1" x14ac:dyDescent="0.25">
      <c r="A27" s="356" t="s">
        <v>1011</v>
      </c>
      <c r="B27" s="61" t="s">
        <v>963</v>
      </c>
      <c r="C27" s="592" t="s">
        <v>361</v>
      </c>
      <c r="D27" s="190" t="s">
        <v>595</v>
      </c>
      <c r="E27" s="239">
        <v>1</v>
      </c>
      <c r="F27" s="581">
        <v>1</v>
      </c>
      <c r="G27" s="582"/>
      <c r="H27" s="239">
        <v>1</v>
      </c>
      <c r="I27" s="241">
        <v>1</v>
      </c>
      <c r="J27" s="309"/>
      <c r="K27" s="315"/>
      <c r="L27" s="611" t="s">
        <v>988</v>
      </c>
      <c r="M27" s="612"/>
      <c r="N27" s="612"/>
      <c r="O27" s="612"/>
      <c r="P27" s="612"/>
      <c r="Q27" s="612"/>
      <c r="R27" s="612"/>
      <c r="S27" s="614"/>
      <c r="T27" s="337" t="b">
        <f>E27=H27</f>
        <v>1</v>
      </c>
    </row>
    <row r="28" spans="1:21" s="54" customFormat="1" ht="30" customHeight="1" x14ac:dyDescent="0.25">
      <c r="A28" s="356" t="s">
        <v>1011</v>
      </c>
      <c r="B28" s="61" t="s">
        <v>963</v>
      </c>
      <c r="C28" s="592"/>
      <c r="D28" s="190" t="s">
        <v>596</v>
      </c>
      <c r="E28" s="239">
        <v>1</v>
      </c>
      <c r="F28" s="581">
        <v>1</v>
      </c>
      <c r="G28" s="582"/>
      <c r="H28" s="239">
        <v>1</v>
      </c>
      <c r="I28" s="241">
        <v>1</v>
      </c>
      <c r="J28" s="309"/>
      <c r="K28" s="315"/>
      <c r="L28" s="611" t="s">
        <v>988</v>
      </c>
      <c r="M28" s="612"/>
      <c r="N28" s="612"/>
      <c r="O28" s="612"/>
      <c r="P28" s="612"/>
      <c r="Q28" s="612"/>
      <c r="R28" s="612"/>
      <c r="S28" s="614"/>
      <c r="T28" s="337" t="b">
        <f>E28=H28</f>
        <v>1</v>
      </c>
    </row>
    <row r="29" spans="1:21" s="54" customFormat="1" ht="30" customHeight="1" x14ac:dyDescent="0.25">
      <c r="A29" s="356" t="s">
        <v>1011</v>
      </c>
      <c r="B29" s="61" t="s">
        <v>963</v>
      </c>
      <c r="C29" s="592"/>
      <c r="D29" s="190" t="s">
        <v>597</v>
      </c>
      <c r="E29" s="239">
        <v>1</v>
      </c>
      <c r="F29" s="581">
        <v>1</v>
      </c>
      <c r="G29" s="582"/>
      <c r="H29" s="239">
        <v>1</v>
      </c>
      <c r="I29" s="241">
        <v>1</v>
      </c>
      <c r="J29" s="309"/>
      <c r="K29" s="315"/>
      <c r="L29" s="611" t="s">
        <v>988</v>
      </c>
      <c r="M29" s="612"/>
      <c r="N29" s="612"/>
      <c r="O29" s="612"/>
      <c r="P29" s="612"/>
      <c r="Q29" s="612"/>
      <c r="R29" s="612"/>
      <c r="S29" s="614"/>
      <c r="T29" s="337" t="b">
        <f>E29=H29</f>
        <v>1</v>
      </c>
    </row>
    <row r="30" spans="1:21" s="54" customFormat="1" ht="30" customHeight="1" x14ac:dyDescent="0.25">
      <c r="A30" s="356" t="s">
        <v>1011</v>
      </c>
      <c r="B30" s="61" t="s">
        <v>963</v>
      </c>
      <c r="C30" s="592"/>
      <c r="D30" s="190" t="s">
        <v>598</v>
      </c>
      <c r="E30" s="239">
        <v>1</v>
      </c>
      <c r="F30" s="581">
        <v>1</v>
      </c>
      <c r="G30" s="582"/>
      <c r="H30" s="239">
        <v>1</v>
      </c>
      <c r="I30" s="241">
        <v>1</v>
      </c>
      <c r="J30" s="309"/>
      <c r="K30" s="315"/>
      <c r="L30" s="611" t="s">
        <v>988</v>
      </c>
      <c r="M30" s="612"/>
      <c r="N30" s="612"/>
      <c r="O30" s="612"/>
      <c r="P30" s="612"/>
      <c r="Q30" s="612"/>
      <c r="R30" s="612"/>
      <c r="S30" s="614"/>
      <c r="T30" s="337" t="b">
        <f>E30=H30</f>
        <v>1</v>
      </c>
    </row>
    <row r="31" spans="1:21" s="54" customFormat="1" ht="30" customHeight="1" x14ac:dyDescent="0.25">
      <c r="A31" s="356" t="s">
        <v>1012</v>
      </c>
      <c r="B31" s="61" t="s">
        <v>963</v>
      </c>
      <c r="C31" s="592"/>
      <c r="D31" s="236" t="s">
        <v>599</v>
      </c>
      <c r="E31" s="239">
        <v>1</v>
      </c>
      <c r="F31" s="581">
        <v>1</v>
      </c>
      <c r="G31" s="582"/>
      <c r="H31" s="239">
        <v>1</v>
      </c>
      <c r="I31" s="241">
        <v>1</v>
      </c>
      <c r="J31" s="309"/>
      <c r="K31" s="315"/>
      <c r="L31" s="611" t="s">
        <v>988</v>
      </c>
      <c r="M31" s="612"/>
      <c r="N31" s="612"/>
      <c r="O31" s="612"/>
      <c r="P31" s="612"/>
      <c r="Q31" s="612"/>
      <c r="R31" s="612"/>
      <c r="S31" s="614"/>
    </row>
    <row r="32" spans="1:21" s="54" customFormat="1" ht="30" customHeight="1" x14ac:dyDescent="0.25">
      <c r="A32" s="356" t="s">
        <v>1011</v>
      </c>
      <c r="B32" s="61" t="s">
        <v>963</v>
      </c>
      <c r="C32" s="592"/>
      <c r="D32" s="184" t="s">
        <v>600</v>
      </c>
      <c r="E32" s="239">
        <v>1</v>
      </c>
      <c r="F32" s="581">
        <v>1</v>
      </c>
      <c r="G32" s="582"/>
      <c r="H32" s="239">
        <v>1</v>
      </c>
      <c r="I32" s="241">
        <v>1</v>
      </c>
      <c r="J32" s="309"/>
      <c r="K32" s="315"/>
      <c r="L32" s="611" t="s">
        <v>988</v>
      </c>
      <c r="M32" s="612"/>
      <c r="N32" s="612"/>
      <c r="O32" s="612"/>
      <c r="P32" s="612"/>
      <c r="Q32" s="612"/>
      <c r="R32" s="612"/>
      <c r="S32" s="614"/>
      <c r="T32" s="337" t="b">
        <f t="shared" ref="T32:T39" si="0">E32=H32</f>
        <v>1</v>
      </c>
    </row>
    <row r="33" spans="1:21" s="54" customFormat="1" ht="30" customHeight="1" x14ac:dyDescent="0.25">
      <c r="A33" s="356" t="s">
        <v>1011</v>
      </c>
      <c r="B33" s="61" t="s">
        <v>963</v>
      </c>
      <c r="C33" s="592"/>
      <c r="D33" s="184" t="s">
        <v>601</v>
      </c>
      <c r="E33" s="239">
        <v>1</v>
      </c>
      <c r="F33" s="581">
        <v>1</v>
      </c>
      <c r="G33" s="582"/>
      <c r="H33" s="239">
        <v>1</v>
      </c>
      <c r="I33" s="241">
        <v>1</v>
      </c>
      <c r="J33" s="309"/>
      <c r="K33" s="315"/>
      <c r="L33" s="611" t="s">
        <v>988</v>
      </c>
      <c r="M33" s="612"/>
      <c r="N33" s="612"/>
      <c r="O33" s="612"/>
      <c r="P33" s="612"/>
      <c r="Q33" s="612"/>
      <c r="R33" s="612"/>
      <c r="S33" s="614"/>
      <c r="T33" s="337" t="b">
        <f t="shared" si="0"/>
        <v>1</v>
      </c>
    </row>
    <row r="34" spans="1:21" s="54" customFormat="1" ht="30" customHeight="1" x14ac:dyDescent="0.25">
      <c r="A34" s="356" t="s">
        <v>1011</v>
      </c>
      <c r="B34" s="61" t="s">
        <v>963</v>
      </c>
      <c r="C34" s="592"/>
      <c r="D34" s="184" t="s">
        <v>602</v>
      </c>
      <c r="E34" s="239">
        <v>1</v>
      </c>
      <c r="F34" s="581">
        <v>1</v>
      </c>
      <c r="G34" s="582"/>
      <c r="H34" s="239">
        <v>1</v>
      </c>
      <c r="I34" s="241">
        <v>1</v>
      </c>
      <c r="J34" s="309"/>
      <c r="K34" s="315"/>
      <c r="L34" s="611" t="s">
        <v>988</v>
      </c>
      <c r="M34" s="612"/>
      <c r="N34" s="612"/>
      <c r="O34" s="612"/>
      <c r="P34" s="612"/>
      <c r="Q34" s="612"/>
      <c r="R34" s="612"/>
      <c r="S34" s="614"/>
      <c r="T34" s="337" t="b">
        <f t="shared" si="0"/>
        <v>1</v>
      </c>
    </row>
    <row r="35" spans="1:21" s="54" customFormat="1" ht="30" customHeight="1" x14ac:dyDescent="0.25">
      <c r="A35" s="356" t="s">
        <v>1011</v>
      </c>
      <c r="B35" s="61" t="s">
        <v>963</v>
      </c>
      <c r="C35" s="592"/>
      <c r="D35" s="184" t="s">
        <v>603</v>
      </c>
      <c r="E35" s="239">
        <v>1</v>
      </c>
      <c r="F35" s="581">
        <v>1</v>
      </c>
      <c r="G35" s="582"/>
      <c r="H35" s="239">
        <v>1</v>
      </c>
      <c r="I35" s="241">
        <v>1</v>
      </c>
      <c r="J35" s="309"/>
      <c r="K35" s="315"/>
      <c r="L35" s="611" t="s">
        <v>988</v>
      </c>
      <c r="M35" s="612"/>
      <c r="N35" s="612"/>
      <c r="O35" s="612"/>
      <c r="P35" s="612"/>
      <c r="Q35" s="612"/>
      <c r="R35" s="612"/>
      <c r="S35" s="614"/>
      <c r="T35" s="337" t="b">
        <f t="shared" si="0"/>
        <v>1</v>
      </c>
    </row>
    <row r="36" spans="1:21" s="54" customFormat="1" ht="30" customHeight="1" x14ac:dyDescent="0.25">
      <c r="A36" s="356" t="s">
        <v>1011</v>
      </c>
      <c r="B36" s="61" t="s">
        <v>963</v>
      </c>
      <c r="C36" s="592"/>
      <c r="D36" s="184" t="s">
        <v>604</v>
      </c>
      <c r="E36" s="239">
        <v>0</v>
      </c>
      <c r="F36" s="581">
        <v>0.5</v>
      </c>
      <c r="G36" s="582"/>
      <c r="H36" s="239">
        <v>1</v>
      </c>
      <c r="I36" s="241">
        <v>1</v>
      </c>
      <c r="J36" s="309"/>
      <c r="K36" s="315"/>
      <c r="L36" s="613" t="s">
        <v>985</v>
      </c>
      <c r="M36" s="609"/>
      <c r="N36" s="609"/>
      <c r="O36" s="609"/>
      <c r="P36" s="609"/>
      <c r="Q36" s="609"/>
      <c r="R36" s="609"/>
      <c r="S36" s="610"/>
      <c r="T36" s="337" t="b">
        <f t="shared" si="0"/>
        <v>0</v>
      </c>
    </row>
    <row r="37" spans="1:21" s="54" customFormat="1" ht="30" customHeight="1" x14ac:dyDescent="0.25">
      <c r="A37" s="356" t="s">
        <v>1011</v>
      </c>
      <c r="B37" s="61" t="s">
        <v>962</v>
      </c>
      <c r="C37" s="592" t="s">
        <v>547</v>
      </c>
      <c r="D37" s="190" t="s">
        <v>622</v>
      </c>
      <c r="E37" s="239">
        <v>0</v>
      </c>
      <c r="F37" s="581">
        <v>0</v>
      </c>
      <c r="G37" s="582"/>
      <c r="H37" s="239">
        <v>0</v>
      </c>
      <c r="I37" s="241">
        <v>0</v>
      </c>
      <c r="J37" s="309"/>
      <c r="K37" s="315"/>
      <c r="L37" s="611" t="s">
        <v>980</v>
      </c>
      <c r="M37" s="612"/>
      <c r="N37" s="612"/>
      <c r="O37" s="612"/>
      <c r="P37" s="612"/>
      <c r="Q37" s="612"/>
      <c r="R37" s="612"/>
      <c r="S37" s="614"/>
      <c r="T37" s="337" t="b">
        <f t="shared" si="0"/>
        <v>1</v>
      </c>
      <c r="U37" s="54">
        <v>1</v>
      </c>
    </row>
    <row r="38" spans="1:21" s="54" customFormat="1" ht="30" customHeight="1" x14ac:dyDescent="0.25">
      <c r="A38" s="356" t="s">
        <v>1011</v>
      </c>
      <c r="B38" s="61" t="s">
        <v>962</v>
      </c>
      <c r="C38" s="592"/>
      <c r="D38" s="190" t="s">
        <v>623</v>
      </c>
      <c r="E38" s="239">
        <v>0</v>
      </c>
      <c r="F38" s="581">
        <v>0</v>
      </c>
      <c r="G38" s="582"/>
      <c r="H38" s="239">
        <v>0</v>
      </c>
      <c r="I38" s="241">
        <v>0</v>
      </c>
      <c r="J38" s="309"/>
      <c r="K38" s="315"/>
      <c r="L38" s="611" t="s">
        <v>980</v>
      </c>
      <c r="M38" s="612"/>
      <c r="N38" s="612"/>
      <c r="O38" s="612"/>
      <c r="P38" s="612"/>
      <c r="Q38" s="612"/>
      <c r="R38" s="612"/>
      <c r="S38" s="614"/>
      <c r="T38" s="337" t="b">
        <f t="shared" si="0"/>
        <v>1</v>
      </c>
      <c r="U38" s="54">
        <v>1</v>
      </c>
    </row>
    <row r="39" spans="1:21" s="54" customFormat="1" ht="30" customHeight="1" x14ac:dyDescent="0.25">
      <c r="A39" s="356" t="s">
        <v>1011</v>
      </c>
      <c r="B39" s="61" t="s">
        <v>962</v>
      </c>
      <c r="C39" s="592"/>
      <c r="D39" s="190" t="s">
        <v>624</v>
      </c>
      <c r="E39" s="239">
        <v>0</v>
      </c>
      <c r="F39" s="581">
        <v>0</v>
      </c>
      <c r="G39" s="582"/>
      <c r="H39" s="239">
        <v>0</v>
      </c>
      <c r="I39" s="241">
        <v>0</v>
      </c>
      <c r="J39" s="309"/>
      <c r="K39" s="315"/>
      <c r="L39" s="611" t="s">
        <v>980</v>
      </c>
      <c r="M39" s="612"/>
      <c r="N39" s="612"/>
      <c r="O39" s="612"/>
      <c r="P39" s="612"/>
      <c r="Q39" s="612"/>
      <c r="R39" s="612"/>
      <c r="S39" s="614"/>
      <c r="T39" s="337" t="b">
        <f t="shared" si="0"/>
        <v>1</v>
      </c>
      <c r="U39" s="54">
        <v>1</v>
      </c>
    </row>
    <row r="40" spans="1:21" s="54" customFormat="1" ht="30" x14ac:dyDescent="0.25">
      <c r="A40" s="356" t="s">
        <v>1012</v>
      </c>
      <c r="B40" s="61" t="s">
        <v>962</v>
      </c>
      <c r="C40" s="592"/>
      <c r="D40" s="212" t="s">
        <v>894</v>
      </c>
      <c r="E40" s="239">
        <v>1</v>
      </c>
      <c r="F40" s="581">
        <v>1</v>
      </c>
      <c r="G40" s="582"/>
      <c r="H40" s="239"/>
      <c r="I40" s="241"/>
      <c r="J40" s="309"/>
      <c r="K40" s="315"/>
      <c r="L40" s="613"/>
      <c r="M40" s="609"/>
      <c r="N40" s="609"/>
      <c r="O40" s="609"/>
      <c r="P40" s="609"/>
      <c r="Q40" s="609"/>
      <c r="R40" s="609"/>
      <c r="S40" s="610"/>
    </row>
    <row r="41" spans="1:21" s="54" customFormat="1" ht="30" customHeight="1" x14ac:dyDescent="0.25">
      <c r="A41" s="356" t="s">
        <v>1009</v>
      </c>
      <c r="B41" s="61" t="s">
        <v>962</v>
      </c>
      <c r="C41" s="592"/>
      <c r="D41" s="322" t="s">
        <v>625</v>
      </c>
      <c r="E41" s="239">
        <v>0</v>
      </c>
      <c r="F41" s="581">
        <v>0</v>
      </c>
      <c r="G41" s="582"/>
      <c r="H41" s="239">
        <v>0</v>
      </c>
      <c r="I41" s="241">
        <v>0</v>
      </c>
      <c r="J41" s="309"/>
      <c r="K41" s="315"/>
      <c r="L41" s="611" t="s">
        <v>980</v>
      </c>
      <c r="M41" s="612"/>
      <c r="N41" s="612"/>
      <c r="O41" s="612"/>
      <c r="P41" s="612"/>
      <c r="Q41" s="612"/>
      <c r="R41" s="612"/>
      <c r="S41" s="614"/>
      <c r="U41" s="54">
        <v>1</v>
      </c>
    </row>
    <row r="42" spans="1:21" s="54" customFormat="1" ht="62.25" customHeight="1" x14ac:dyDescent="0.25">
      <c r="A42" s="356" t="s">
        <v>1012</v>
      </c>
      <c r="B42" s="219" t="s">
        <v>965</v>
      </c>
      <c r="C42" s="592" t="s">
        <v>532</v>
      </c>
      <c r="D42" s="187" t="s">
        <v>746</v>
      </c>
      <c r="E42" s="239">
        <v>1</v>
      </c>
      <c r="F42" s="581">
        <v>1</v>
      </c>
      <c r="G42" s="582"/>
      <c r="H42" s="239"/>
      <c r="I42" s="241"/>
      <c r="J42" s="309"/>
      <c r="K42" s="315"/>
      <c r="L42" s="613"/>
      <c r="M42" s="609"/>
      <c r="N42" s="609"/>
      <c r="O42" s="609"/>
      <c r="P42" s="609"/>
      <c r="Q42" s="609"/>
      <c r="R42" s="609"/>
      <c r="S42" s="610"/>
    </row>
    <row r="43" spans="1:21" s="54" customFormat="1" ht="54" customHeight="1" x14ac:dyDescent="0.25">
      <c r="A43" s="356" t="s">
        <v>1012</v>
      </c>
      <c r="B43" s="219" t="s">
        <v>965</v>
      </c>
      <c r="C43" s="592"/>
      <c r="D43" s="186" t="s">
        <v>582</v>
      </c>
      <c r="E43" s="239">
        <v>0</v>
      </c>
      <c r="F43" s="581">
        <v>0.5</v>
      </c>
      <c r="G43" s="582"/>
      <c r="H43" s="239"/>
      <c r="I43" s="241"/>
      <c r="J43" s="309">
        <v>0</v>
      </c>
      <c r="K43" s="315">
        <v>0.71</v>
      </c>
      <c r="L43" s="611" t="s">
        <v>980</v>
      </c>
      <c r="M43" s="612"/>
      <c r="N43" s="612"/>
      <c r="O43" s="614"/>
      <c r="P43" s="613" t="s">
        <v>1053</v>
      </c>
      <c r="Q43" s="609"/>
      <c r="R43" s="609"/>
      <c r="S43" s="610"/>
      <c r="U43" s="54">
        <v>1</v>
      </c>
    </row>
    <row r="44" spans="1:21" s="54" customFormat="1" ht="30" customHeight="1" x14ac:dyDescent="0.25">
      <c r="A44" s="356" t="s">
        <v>1012</v>
      </c>
      <c r="B44" s="219" t="s">
        <v>965</v>
      </c>
      <c r="C44" s="592"/>
      <c r="D44" s="186" t="s">
        <v>583</v>
      </c>
      <c r="E44" s="239">
        <v>0</v>
      </c>
      <c r="F44" s="581">
        <v>0</v>
      </c>
      <c r="G44" s="582"/>
      <c r="H44" s="239"/>
      <c r="I44" s="241"/>
      <c r="J44" s="309">
        <v>0</v>
      </c>
      <c r="K44" s="315">
        <v>0.36</v>
      </c>
      <c r="L44" s="611" t="s">
        <v>980</v>
      </c>
      <c r="M44" s="612"/>
      <c r="N44" s="612"/>
      <c r="O44" s="614"/>
      <c r="P44" s="613" t="s">
        <v>1053</v>
      </c>
      <c r="Q44" s="609"/>
      <c r="R44" s="609"/>
      <c r="S44" s="610"/>
      <c r="U44" s="54">
        <v>1</v>
      </c>
    </row>
    <row r="45" spans="1:21" s="54" customFormat="1" ht="30" customHeight="1" x14ac:dyDescent="0.25">
      <c r="A45" s="356" t="s">
        <v>1011</v>
      </c>
      <c r="B45" s="219" t="s">
        <v>965</v>
      </c>
      <c r="C45" s="592"/>
      <c r="D45" s="265" t="s">
        <v>1018</v>
      </c>
      <c r="E45" s="259">
        <v>0</v>
      </c>
      <c r="F45" s="581">
        <v>0</v>
      </c>
      <c r="G45" s="582"/>
      <c r="H45" s="259">
        <v>0</v>
      </c>
      <c r="I45" s="260">
        <v>0</v>
      </c>
      <c r="J45" s="309"/>
      <c r="K45" s="315"/>
      <c r="L45" s="611" t="s">
        <v>980</v>
      </c>
      <c r="M45" s="612"/>
      <c r="N45" s="612"/>
      <c r="O45" s="614"/>
      <c r="P45" s="613" t="s">
        <v>1053</v>
      </c>
      <c r="Q45" s="609"/>
      <c r="R45" s="609"/>
      <c r="S45" s="610"/>
      <c r="T45" s="337" t="b">
        <f>E45=H45</f>
        <v>1</v>
      </c>
      <c r="U45" s="54">
        <v>1</v>
      </c>
    </row>
    <row r="46" spans="1:21" s="54" customFormat="1" ht="30" x14ac:dyDescent="0.25">
      <c r="A46" s="356" t="s">
        <v>1013</v>
      </c>
      <c r="B46" s="219" t="s">
        <v>965</v>
      </c>
      <c r="C46" s="592"/>
      <c r="D46" s="266" t="s">
        <v>900</v>
      </c>
      <c r="E46" s="239"/>
      <c r="F46" s="581"/>
      <c r="G46" s="582"/>
      <c r="H46" s="239"/>
      <c r="I46" s="241"/>
      <c r="J46" s="309"/>
      <c r="K46" s="315"/>
      <c r="L46" s="613"/>
      <c r="M46" s="609"/>
      <c r="N46" s="609"/>
      <c r="O46" s="609"/>
      <c r="P46" s="609"/>
      <c r="Q46" s="609"/>
      <c r="R46" s="609"/>
      <c r="S46" s="610"/>
      <c r="T46" s="337" t="b">
        <f>E46=H46</f>
        <v>1</v>
      </c>
    </row>
    <row r="47" spans="1:21" s="54" customFormat="1" ht="103.5" customHeight="1" x14ac:dyDescent="0.25">
      <c r="A47" s="356" t="s">
        <v>1011</v>
      </c>
      <c r="B47" s="219" t="s">
        <v>965</v>
      </c>
      <c r="C47" s="592" t="s">
        <v>755</v>
      </c>
      <c r="D47" s="184" t="s">
        <v>555</v>
      </c>
      <c r="E47" s="239">
        <v>1</v>
      </c>
      <c r="F47" s="601">
        <v>0.98499999999999999</v>
      </c>
      <c r="G47" s="601"/>
      <c r="H47" s="239">
        <v>1</v>
      </c>
      <c r="I47" s="241">
        <v>0.97</v>
      </c>
      <c r="J47" s="309"/>
      <c r="K47" s="315"/>
      <c r="L47" s="611" t="s">
        <v>980</v>
      </c>
      <c r="M47" s="612"/>
      <c r="N47" s="612"/>
      <c r="O47" s="614"/>
      <c r="P47" s="613" t="s">
        <v>990</v>
      </c>
      <c r="Q47" s="609"/>
      <c r="R47" s="609"/>
      <c r="S47" s="610"/>
      <c r="T47" s="337" t="b">
        <f>E47=H47</f>
        <v>1</v>
      </c>
      <c r="U47" s="54">
        <v>1</v>
      </c>
    </row>
    <row r="48" spans="1:21" s="54" customFormat="1" ht="102" customHeight="1" x14ac:dyDescent="0.25">
      <c r="A48" s="356" t="s">
        <v>1011</v>
      </c>
      <c r="B48" s="219" t="s">
        <v>965</v>
      </c>
      <c r="C48" s="592"/>
      <c r="D48" s="184" t="s">
        <v>556</v>
      </c>
      <c r="E48" s="239">
        <v>0</v>
      </c>
      <c r="F48" s="581">
        <v>0</v>
      </c>
      <c r="G48" s="582"/>
      <c r="H48" s="239">
        <v>0</v>
      </c>
      <c r="I48" s="241">
        <v>0.1</v>
      </c>
      <c r="J48" s="309"/>
      <c r="K48" s="315"/>
      <c r="L48" s="611" t="s">
        <v>980</v>
      </c>
      <c r="M48" s="612"/>
      <c r="N48" s="612"/>
      <c r="O48" s="614"/>
      <c r="P48" s="613" t="s">
        <v>990</v>
      </c>
      <c r="Q48" s="609"/>
      <c r="R48" s="609"/>
      <c r="S48" s="610"/>
      <c r="T48" s="337" t="b">
        <f>E48=H48</f>
        <v>1</v>
      </c>
      <c r="U48" s="54">
        <v>1</v>
      </c>
    </row>
    <row r="49" spans="1:21" s="54" customFormat="1" ht="101.25" customHeight="1" x14ac:dyDescent="0.25">
      <c r="A49" s="356" t="s">
        <v>1011</v>
      </c>
      <c r="B49" s="219" t="s">
        <v>965</v>
      </c>
      <c r="C49" s="592"/>
      <c r="D49" s="184" t="s">
        <v>557</v>
      </c>
      <c r="E49" s="239">
        <v>0</v>
      </c>
      <c r="F49" s="581">
        <v>0</v>
      </c>
      <c r="G49" s="582"/>
      <c r="H49" s="239">
        <v>0</v>
      </c>
      <c r="I49" s="241">
        <v>0.08</v>
      </c>
      <c r="J49" s="309"/>
      <c r="K49" s="315"/>
      <c r="L49" s="611" t="s">
        <v>980</v>
      </c>
      <c r="M49" s="612"/>
      <c r="N49" s="612"/>
      <c r="O49" s="614"/>
      <c r="P49" s="613" t="s">
        <v>990</v>
      </c>
      <c r="Q49" s="609"/>
      <c r="R49" s="609"/>
      <c r="S49" s="610"/>
      <c r="T49" s="337" t="b">
        <f>E49=H49</f>
        <v>1</v>
      </c>
      <c r="U49" s="54">
        <v>1</v>
      </c>
    </row>
    <row r="50" spans="1:21" s="54" customFormat="1" ht="30" customHeight="1" x14ac:dyDescent="0.25">
      <c r="A50" s="356" t="s">
        <v>1012</v>
      </c>
      <c r="B50" s="61" t="s">
        <v>962</v>
      </c>
      <c r="C50" s="588" t="s">
        <v>548</v>
      </c>
      <c r="D50" s="186" t="s">
        <v>564</v>
      </c>
      <c r="E50" s="239">
        <v>0</v>
      </c>
      <c r="F50" s="581">
        <v>0.53</v>
      </c>
      <c r="G50" s="582"/>
      <c r="H50" s="239">
        <v>0</v>
      </c>
      <c r="I50" s="241"/>
      <c r="J50" s="309"/>
      <c r="K50" s="315"/>
      <c r="L50" s="613" t="s">
        <v>904</v>
      </c>
      <c r="M50" s="609"/>
      <c r="N50" s="609"/>
      <c r="O50" s="609"/>
      <c r="P50" s="609"/>
      <c r="Q50" s="609"/>
      <c r="R50" s="609"/>
      <c r="S50" s="610"/>
    </row>
    <row r="51" spans="1:21" s="54" customFormat="1" ht="59.25" customHeight="1" x14ac:dyDescent="0.25">
      <c r="A51" s="356" t="s">
        <v>1009</v>
      </c>
      <c r="B51" s="61" t="s">
        <v>962</v>
      </c>
      <c r="C51" s="588"/>
      <c r="D51" s="188" t="s">
        <v>565</v>
      </c>
      <c r="E51" s="239">
        <v>0</v>
      </c>
      <c r="F51" s="581">
        <v>0.82</v>
      </c>
      <c r="G51" s="582"/>
      <c r="H51" s="239">
        <v>0</v>
      </c>
      <c r="I51" s="241">
        <v>0</v>
      </c>
      <c r="J51" s="309"/>
      <c r="K51" s="315"/>
      <c r="L51" s="613" t="s">
        <v>973</v>
      </c>
      <c r="M51" s="609"/>
      <c r="N51" s="609"/>
      <c r="O51" s="609"/>
      <c r="P51" s="609"/>
      <c r="Q51" s="609"/>
      <c r="R51" s="609"/>
      <c r="S51" s="610"/>
    </row>
    <row r="52" spans="1:21" s="54" customFormat="1" ht="30" customHeight="1" x14ac:dyDescent="0.25">
      <c r="A52" s="356" t="s">
        <v>1013</v>
      </c>
      <c r="B52" s="61" t="s">
        <v>962</v>
      </c>
      <c r="C52" s="588"/>
      <c r="D52" s="189" t="s">
        <v>566</v>
      </c>
      <c r="E52" s="239"/>
      <c r="F52" s="582"/>
      <c r="G52" s="582"/>
      <c r="H52" s="239"/>
      <c r="I52" s="241"/>
      <c r="J52" s="309"/>
      <c r="K52" s="315"/>
      <c r="L52" s="613" t="s">
        <v>905</v>
      </c>
      <c r="M52" s="609"/>
      <c r="N52" s="609"/>
      <c r="O52" s="609"/>
      <c r="P52" s="609"/>
      <c r="Q52" s="609"/>
      <c r="R52" s="609"/>
      <c r="S52" s="610"/>
      <c r="T52" s="337" t="b">
        <f>E52=H52</f>
        <v>1</v>
      </c>
    </row>
    <row r="53" spans="1:21" s="54" customFormat="1" ht="30" x14ac:dyDescent="0.25">
      <c r="A53" s="356" t="s">
        <v>1009</v>
      </c>
      <c r="B53" s="61" t="s">
        <v>962</v>
      </c>
      <c r="C53" s="588"/>
      <c r="D53" s="188" t="s">
        <v>567</v>
      </c>
      <c r="E53" s="239">
        <v>0</v>
      </c>
      <c r="F53" s="581">
        <v>0</v>
      </c>
      <c r="G53" s="582"/>
      <c r="H53" s="239">
        <v>0</v>
      </c>
      <c r="I53" s="241">
        <v>0</v>
      </c>
      <c r="J53" s="309"/>
      <c r="K53" s="315"/>
      <c r="L53" s="613" t="s">
        <v>893</v>
      </c>
      <c r="M53" s="609"/>
      <c r="N53" s="609"/>
      <c r="O53" s="609"/>
      <c r="P53" s="609"/>
      <c r="Q53" s="609"/>
      <c r="R53" s="609"/>
      <c r="S53" s="610"/>
    </row>
    <row r="54" spans="1:21" s="54" customFormat="1" ht="30" x14ac:dyDescent="0.25">
      <c r="A54" s="356" t="s">
        <v>1010</v>
      </c>
      <c r="B54" s="61" t="s">
        <v>962</v>
      </c>
      <c r="C54" s="588"/>
      <c r="D54" s="185" t="s">
        <v>568</v>
      </c>
      <c r="E54" s="239">
        <v>0</v>
      </c>
      <c r="F54" s="581">
        <v>0</v>
      </c>
      <c r="G54" s="582"/>
      <c r="H54" s="239">
        <v>0</v>
      </c>
      <c r="I54" s="241">
        <v>0</v>
      </c>
      <c r="J54" s="309"/>
      <c r="K54" s="315"/>
      <c r="L54" s="613" t="s">
        <v>893</v>
      </c>
      <c r="M54" s="609"/>
      <c r="N54" s="609"/>
      <c r="O54" s="609"/>
      <c r="P54" s="609"/>
      <c r="Q54" s="609"/>
      <c r="R54" s="609"/>
      <c r="S54" s="610"/>
    </row>
    <row r="55" spans="1:21" s="54" customFormat="1" ht="30" x14ac:dyDescent="0.25">
      <c r="A55" s="356" t="s">
        <v>1011</v>
      </c>
      <c r="B55" s="61" t="s">
        <v>962</v>
      </c>
      <c r="C55" s="588"/>
      <c r="D55" s="184" t="s">
        <v>569</v>
      </c>
      <c r="E55" s="239">
        <v>0</v>
      </c>
      <c r="F55" s="581">
        <v>0</v>
      </c>
      <c r="G55" s="582"/>
      <c r="H55" s="239">
        <v>0</v>
      </c>
      <c r="I55" s="241">
        <v>0</v>
      </c>
      <c r="J55" s="309"/>
      <c r="K55" s="315"/>
      <c r="L55" s="613" t="s">
        <v>893</v>
      </c>
      <c r="M55" s="609"/>
      <c r="N55" s="609"/>
      <c r="O55" s="609"/>
      <c r="P55" s="609"/>
      <c r="Q55" s="609"/>
      <c r="R55" s="609"/>
      <c r="S55" s="610"/>
      <c r="T55" s="337" t="b">
        <f>E55=H55</f>
        <v>1</v>
      </c>
    </row>
    <row r="56" spans="1:21" s="54" customFormat="1" ht="30" x14ac:dyDescent="0.25">
      <c r="A56" s="356" t="s">
        <v>1009</v>
      </c>
      <c r="B56" s="61" t="s">
        <v>962</v>
      </c>
      <c r="C56" s="588"/>
      <c r="D56" s="188" t="s">
        <v>570</v>
      </c>
      <c r="E56" s="239">
        <v>0</v>
      </c>
      <c r="F56" s="581">
        <v>0</v>
      </c>
      <c r="G56" s="582"/>
      <c r="H56" s="239">
        <v>0</v>
      </c>
      <c r="I56" s="241">
        <v>0</v>
      </c>
      <c r="J56" s="309"/>
      <c r="K56" s="315"/>
      <c r="L56" s="613" t="s">
        <v>893</v>
      </c>
      <c r="M56" s="609"/>
      <c r="N56" s="609"/>
      <c r="O56" s="609"/>
      <c r="P56" s="609"/>
      <c r="Q56" s="609"/>
      <c r="R56" s="609"/>
      <c r="S56" s="610"/>
    </row>
    <row r="57" spans="1:21" s="54" customFormat="1" ht="30" x14ac:dyDescent="0.25">
      <c r="A57" s="356" t="s">
        <v>1011</v>
      </c>
      <c r="B57" s="61" t="s">
        <v>962</v>
      </c>
      <c r="C57" s="588"/>
      <c r="D57" s="184" t="s">
        <v>610</v>
      </c>
      <c r="E57" s="239">
        <v>0</v>
      </c>
      <c r="F57" s="581">
        <v>0</v>
      </c>
      <c r="G57" s="582"/>
      <c r="H57" s="239">
        <v>0</v>
      </c>
      <c r="I57" s="241">
        <v>0</v>
      </c>
      <c r="J57" s="309"/>
      <c r="K57" s="315"/>
      <c r="L57" s="613" t="s">
        <v>893</v>
      </c>
      <c r="M57" s="609"/>
      <c r="N57" s="609"/>
      <c r="O57" s="609"/>
      <c r="P57" s="609"/>
      <c r="Q57" s="609"/>
      <c r="R57" s="609"/>
      <c r="S57" s="610"/>
      <c r="T57" s="337" t="b">
        <f>E57=H57</f>
        <v>1</v>
      </c>
    </row>
    <row r="58" spans="1:21" s="54" customFormat="1" ht="30" x14ac:dyDescent="0.25">
      <c r="A58" s="356" t="s">
        <v>1011</v>
      </c>
      <c r="B58" s="61" t="s">
        <v>962</v>
      </c>
      <c r="C58" s="588"/>
      <c r="D58" s="184" t="s">
        <v>611</v>
      </c>
      <c r="E58" s="239">
        <v>0</v>
      </c>
      <c r="F58" s="581">
        <v>0</v>
      </c>
      <c r="G58" s="582"/>
      <c r="H58" s="239">
        <v>0</v>
      </c>
      <c r="I58" s="241">
        <v>0</v>
      </c>
      <c r="J58" s="309"/>
      <c r="K58" s="315"/>
      <c r="L58" s="613" t="s">
        <v>893</v>
      </c>
      <c r="M58" s="609"/>
      <c r="N58" s="609"/>
      <c r="O58" s="609"/>
      <c r="P58" s="609"/>
      <c r="Q58" s="609"/>
      <c r="R58" s="609"/>
      <c r="S58" s="610"/>
      <c r="T58" s="337" t="b">
        <f>E58=H58</f>
        <v>1</v>
      </c>
    </row>
    <row r="59" spans="1:21" s="54" customFormat="1" ht="30" x14ac:dyDescent="0.25">
      <c r="A59" s="356" t="s">
        <v>1011</v>
      </c>
      <c r="B59" s="61" t="s">
        <v>962</v>
      </c>
      <c r="C59" s="588"/>
      <c r="D59" s="184" t="s">
        <v>612</v>
      </c>
      <c r="E59" s="239">
        <v>0</v>
      </c>
      <c r="F59" s="581">
        <v>0</v>
      </c>
      <c r="G59" s="582"/>
      <c r="H59" s="239">
        <v>0</v>
      </c>
      <c r="I59" s="241">
        <v>0</v>
      </c>
      <c r="J59" s="309"/>
      <c r="K59" s="315"/>
      <c r="L59" s="613" t="s">
        <v>893</v>
      </c>
      <c r="M59" s="609"/>
      <c r="N59" s="609"/>
      <c r="O59" s="609"/>
      <c r="P59" s="609"/>
      <c r="Q59" s="609"/>
      <c r="R59" s="609"/>
      <c r="S59" s="610"/>
      <c r="T59" s="337" t="b">
        <f>E59=H59</f>
        <v>1</v>
      </c>
    </row>
    <row r="60" spans="1:21" s="54" customFormat="1" ht="30" x14ac:dyDescent="0.25">
      <c r="A60" s="356" t="s">
        <v>1011</v>
      </c>
      <c r="B60" s="61" t="s">
        <v>962</v>
      </c>
      <c r="C60" s="588"/>
      <c r="D60" s="184" t="s">
        <v>613</v>
      </c>
      <c r="E60" s="239">
        <v>0</v>
      </c>
      <c r="F60" s="581">
        <v>0</v>
      </c>
      <c r="G60" s="582"/>
      <c r="H60" s="239">
        <v>0</v>
      </c>
      <c r="I60" s="241">
        <v>0</v>
      </c>
      <c r="J60" s="309"/>
      <c r="K60" s="315"/>
      <c r="L60" s="613" t="s">
        <v>893</v>
      </c>
      <c r="M60" s="609"/>
      <c r="N60" s="609"/>
      <c r="O60" s="609"/>
      <c r="P60" s="609"/>
      <c r="Q60" s="609"/>
      <c r="R60" s="609"/>
      <c r="S60" s="610"/>
      <c r="T60" s="337" t="b">
        <f>E60=H60</f>
        <v>1</v>
      </c>
    </row>
    <row r="61" spans="1:21" s="54" customFormat="1" ht="30" x14ac:dyDescent="0.25">
      <c r="A61" s="356" t="s">
        <v>1011</v>
      </c>
      <c r="B61" s="61" t="s">
        <v>962</v>
      </c>
      <c r="C61" s="588"/>
      <c r="D61" s="184" t="s">
        <v>614</v>
      </c>
      <c r="E61" s="239">
        <v>0</v>
      </c>
      <c r="F61" s="581">
        <v>0</v>
      </c>
      <c r="G61" s="582"/>
      <c r="H61" s="239">
        <v>0</v>
      </c>
      <c r="I61" s="241">
        <v>0</v>
      </c>
      <c r="J61" s="309"/>
      <c r="K61" s="315"/>
      <c r="L61" s="613" t="s">
        <v>893</v>
      </c>
      <c r="M61" s="609"/>
      <c r="N61" s="609"/>
      <c r="O61" s="609"/>
      <c r="P61" s="609"/>
      <c r="Q61" s="609"/>
      <c r="R61" s="609"/>
      <c r="S61" s="610"/>
      <c r="T61" s="337" t="b">
        <f>E61=H61</f>
        <v>1</v>
      </c>
    </row>
    <row r="62" spans="1:21" s="54" customFormat="1" ht="44.25" customHeight="1" x14ac:dyDescent="0.25">
      <c r="A62" s="356" t="s">
        <v>1012</v>
      </c>
      <c r="B62" s="61" t="s">
        <v>962</v>
      </c>
      <c r="C62" s="588"/>
      <c r="D62" s="186" t="s">
        <v>586</v>
      </c>
      <c r="E62" s="239">
        <v>0</v>
      </c>
      <c r="F62" s="581">
        <v>0.25</v>
      </c>
      <c r="G62" s="582"/>
      <c r="H62" s="239"/>
      <c r="I62" s="241"/>
      <c r="J62" s="309"/>
      <c r="K62" s="315"/>
      <c r="L62" s="613" t="s">
        <v>914</v>
      </c>
      <c r="M62" s="609"/>
      <c r="N62" s="609"/>
      <c r="O62" s="609"/>
      <c r="P62" s="609"/>
      <c r="Q62" s="609"/>
      <c r="R62" s="609"/>
      <c r="S62" s="610"/>
    </row>
    <row r="63" spans="1:21" s="54" customFormat="1" ht="58.5" customHeight="1" x14ac:dyDescent="0.25">
      <c r="A63" s="356" t="s">
        <v>1012</v>
      </c>
      <c r="B63" s="219" t="s">
        <v>965</v>
      </c>
      <c r="C63" s="588" t="s">
        <v>36</v>
      </c>
      <c r="D63" s="186" t="s">
        <v>552</v>
      </c>
      <c r="E63" s="239">
        <v>0</v>
      </c>
      <c r="F63" s="581">
        <v>0</v>
      </c>
      <c r="G63" s="582"/>
      <c r="H63" s="239">
        <v>0</v>
      </c>
      <c r="I63" s="241">
        <v>0.7</v>
      </c>
      <c r="J63" s="309"/>
      <c r="K63" s="315"/>
      <c r="L63" s="611" t="s">
        <v>980</v>
      </c>
      <c r="M63" s="612"/>
      <c r="N63" s="612"/>
      <c r="O63" s="614"/>
      <c r="P63" s="613" t="s">
        <v>992</v>
      </c>
      <c r="Q63" s="609"/>
      <c r="R63" s="609"/>
      <c r="S63" s="610"/>
      <c r="U63" s="54">
        <v>1</v>
      </c>
    </row>
    <row r="64" spans="1:21" s="54" customFormat="1" ht="30" customHeight="1" x14ac:dyDescent="0.25">
      <c r="A64" s="356" t="s">
        <v>1012</v>
      </c>
      <c r="B64" s="219" t="s">
        <v>965</v>
      </c>
      <c r="C64" s="588"/>
      <c r="D64" s="186" t="s">
        <v>553</v>
      </c>
      <c r="E64" s="239">
        <v>1</v>
      </c>
      <c r="F64" s="581">
        <v>1</v>
      </c>
      <c r="G64" s="582"/>
      <c r="H64" s="239"/>
      <c r="I64" s="241"/>
      <c r="J64" s="309"/>
      <c r="K64" s="315"/>
      <c r="L64" s="613" t="s">
        <v>974</v>
      </c>
      <c r="M64" s="609"/>
      <c r="N64" s="609"/>
      <c r="O64" s="609"/>
      <c r="P64" s="609"/>
      <c r="Q64" s="609"/>
      <c r="R64" s="609"/>
      <c r="S64" s="610"/>
    </row>
    <row r="65" spans="1:21" s="54" customFormat="1" ht="30" customHeight="1" x14ac:dyDescent="0.25">
      <c r="A65" s="356" t="s">
        <v>1012</v>
      </c>
      <c r="B65" s="219" t="s">
        <v>965</v>
      </c>
      <c r="C65" s="588"/>
      <c r="D65" s="186" t="s">
        <v>554</v>
      </c>
      <c r="E65" s="239">
        <v>0</v>
      </c>
      <c r="F65" s="581">
        <v>0</v>
      </c>
      <c r="G65" s="582"/>
      <c r="H65" s="239"/>
      <c r="I65" s="241"/>
      <c r="J65" s="309"/>
      <c r="K65" s="315"/>
      <c r="L65" s="611" t="s">
        <v>980</v>
      </c>
      <c r="M65" s="612"/>
      <c r="N65" s="612"/>
      <c r="O65" s="614"/>
      <c r="P65" s="613"/>
      <c r="Q65" s="609"/>
      <c r="R65" s="609"/>
      <c r="S65" s="610"/>
      <c r="U65" s="54">
        <v>1</v>
      </c>
    </row>
    <row r="66" spans="1:21" s="54" customFormat="1" ht="30" x14ac:dyDescent="0.25">
      <c r="A66" s="356" t="s">
        <v>1013</v>
      </c>
      <c r="B66" s="219" t="s">
        <v>965</v>
      </c>
      <c r="C66" s="588"/>
      <c r="D66" s="189" t="s">
        <v>561</v>
      </c>
      <c r="E66" s="239"/>
      <c r="F66" s="582"/>
      <c r="G66" s="582"/>
      <c r="H66" s="239"/>
      <c r="I66" s="241"/>
      <c r="J66" s="309"/>
      <c r="K66" s="315"/>
      <c r="L66" s="613"/>
      <c r="M66" s="609"/>
      <c r="N66" s="609"/>
      <c r="O66" s="609"/>
      <c r="P66" s="609"/>
      <c r="Q66" s="609"/>
      <c r="R66" s="609"/>
      <c r="S66" s="610"/>
      <c r="T66" s="337" t="b">
        <f>E66=H66</f>
        <v>1</v>
      </c>
    </row>
    <row r="67" spans="1:21" s="54" customFormat="1" ht="30" customHeight="1" x14ac:dyDescent="0.25">
      <c r="A67" s="356" t="s">
        <v>1012</v>
      </c>
      <c r="B67" s="219" t="s">
        <v>965</v>
      </c>
      <c r="C67" s="588"/>
      <c r="D67" s="186" t="s">
        <v>575</v>
      </c>
      <c r="E67" s="239">
        <v>0</v>
      </c>
      <c r="F67" s="581">
        <v>0.33</v>
      </c>
      <c r="G67" s="582"/>
      <c r="H67" s="239"/>
      <c r="I67" s="241"/>
      <c r="J67" s="309"/>
      <c r="K67" s="315"/>
      <c r="L67" s="611" t="s">
        <v>980</v>
      </c>
      <c r="M67" s="612"/>
      <c r="N67" s="612"/>
      <c r="O67" s="614"/>
      <c r="P67" s="613"/>
      <c r="Q67" s="609"/>
      <c r="R67" s="609"/>
      <c r="S67" s="610"/>
      <c r="U67" s="54">
        <v>1</v>
      </c>
    </row>
    <row r="68" spans="1:21" s="54" customFormat="1" ht="30" customHeight="1" x14ac:dyDescent="0.25">
      <c r="A68" s="356" t="s">
        <v>1012</v>
      </c>
      <c r="B68" s="219" t="s">
        <v>965</v>
      </c>
      <c r="C68" s="588"/>
      <c r="D68" s="186" t="s">
        <v>576</v>
      </c>
      <c r="E68" s="239">
        <v>0</v>
      </c>
      <c r="F68" s="581">
        <v>0</v>
      </c>
      <c r="G68" s="582"/>
      <c r="H68" s="239"/>
      <c r="I68" s="241"/>
      <c r="J68" s="309"/>
      <c r="K68" s="315"/>
      <c r="L68" s="611" t="s">
        <v>980</v>
      </c>
      <c r="M68" s="612"/>
      <c r="N68" s="612"/>
      <c r="O68" s="614"/>
      <c r="P68" s="613"/>
      <c r="Q68" s="609"/>
      <c r="R68" s="609"/>
      <c r="S68" s="610"/>
      <c r="U68" s="54">
        <v>1</v>
      </c>
    </row>
    <row r="69" spans="1:21" s="54" customFormat="1" ht="30" x14ac:dyDescent="0.25">
      <c r="A69" s="356" t="s">
        <v>1013</v>
      </c>
      <c r="B69" s="219" t="s">
        <v>965</v>
      </c>
      <c r="C69" s="588"/>
      <c r="D69" s="266" t="s">
        <v>620</v>
      </c>
      <c r="E69" s="239"/>
      <c r="F69" s="582"/>
      <c r="G69" s="582"/>
      <c r="H69" s="239"/>
      <c r="I69" s="241"/>
      <c r="J69" s="309"/>
      <c r="K69" s="315"/>
      <c r="L69" s="613"/>
      <c r="M69" s="609"/>
      <c r="N69" s="609"/>
      <c r="O69" s="609"/>
      <c r="P69" s="609"/>
      <c r="Q69" s="609"/>
      <c r="R69" s="609"/>
      <c r="S69" s="610"/>
      <c r="T69" s="337" t="b">
        <f>E69=H69</f>
        <v>1</v>
      </c>
    </row>
    <row r="70" spans="1:21" s="54" customFormat="1" ht="30" x14ac:dyDescent="0.25">
      <c r="A70" s="356" t="s">
        <v>1013</v>
      </c>
      <c r="B70" s="219" t="s">
        <v>965</v>
      </c>
      <c r="C70" s="588"/>
      <c r="D70" s="266" t="s">
        <v>621</v>
      </c>
      <c r="E70" s="254"/>
      <c r="F70" s="582"/>
      <c r="G70" s="582"/>
      <c r="H70" s="239"/>
      <c r="I70" s="241"/>
      <c r="J70" s="309"/>
      <c r="K70" s="315"/>
      <c r="L70" s="613"/>
      <c r="M70" s="609"/>
      <c r="N70" s="609"/>
      <c r="O70" s="609"/>
      <c r="P70" s="609"/>
      <c r="Q70" s="609"/>
      <c r="R70" s="609"/>
      <c r="S70" s="610"/>
      <c r="T70" s="337" t="b">
        <f>E70=H70</f>
        <v>1</v>
      </c>
    </row>
    <row r="71" spans="1:21" s="54" customFormat="1" ht="90" customHeight="1" x14ac:dyDescent="0.25">
      <c r="A71" s="356" t="s">
        <v>1010</v>
      </c>
      <c r="B71" s="219" t="s">
        <v>965</v>
      </c>
      <c r="C71" s="588"/>
      <c r="D71" s="267" t="s">
        <v>1019</v>
      </c>
      <c r="E71" s="254">
        <v>0</v>
      </c>
      <c r="F71" s="597">
        <v>0</v>
      </c>
      <c r="G71" s="598"/>
      <c r="H71" s="254">
        <v>0</v>
      </c>
      <c r="I71" s="241">
        <v>0.23</v>
      </c>
      <c r="J71" s="309"/>
      <c r="K71" s="315"/>
      <c r="L71" s="611" t="s">
        <v>980</v>
      </c>
      <c r="M71" s="612"/>
      <c r="N71" s="612"/>
      <c r="O71" s="614"/>
      <c r="P71" s="613" t="s">
        <v>990</v>
      </c>
      <c r="Q71" s="609"/>
      <c r="R71" s="609"/>
      <c r="S71" s="610"/>
      <c r="U71" s="54">
        <v>1</v>
      </c>
    </row>
    <row r="72" spans="1:21" s="54" customFormat="1" ht="52.5" customHeight="1" x14ac:dyDescent="0.25">
      <c r="A72" s="356" t="s">
        <v>1012</v>
      </c>
      <c r="B72" s="219" t="s">
        <v>965</v>
      </c>
      <c r="C72" s="588"/>
      <c r="D72" s="212" t="s">
        <v>1020</v>
      </c>
      <c r="E72" s="239">
        <v>0</v>
      </c>
      <c r="F72" s="581">
        <v>0.31</v>
      </c>
      <c r="G72" s="582"/>
      <c r="H72" s="239"/>
      <c r="I72" s="241"/>
      <c r="J72" s="309"/>
      <c r="K72" s="315"/>
      <c r="L72" s="613" t="s">
        <v>996</v>
      </c>
      <c r="M72" s="609"/>
      <c r="N72" s="609"/>
      <c r="O72" s="609"/>
      <c r="P72" s="609"/>
      <c r="Q72" s="609"/>
      <c r="R72" s="609"/>
      <c r="S72" s="610"/>
    </row>
    <row r="73" spans="1:21" s="54" customFormat="1" ht="45.75" customHeight="1" x14ac:dyDescent="0.25">
      <c r="A73" s="356" t="s">
        <v>1011</v>
      </c>
      <c r="B73" s="219" t="s">
        <v>965</v>
      </c>
      <c r="C73" s="588"/>
      <c r="D73" s="190" t="s">
        <v>994</v>
      </c>
      <c r="E73" s="239">
        <v>1</v>
      </c>
      <c r="F73" s="581">
        <v>0.5</v>
      </c>
      <c r="G73" s="582"/>
      <c r="H73" s="239">
        <v>1</v>
      </c>
      <c r="I73" s="241">
        <v>0.75</v>
      </c>
      <c r="J73" s="309"/>
      <c r="K73" s="315"/>
      <c r="L73" s="613" t="s">
        <v>1030</v>
      </c>
      <c r="M73" s="609"/>
      <c r="N73" s="609"/>
      <c r="O73" s="609"/>
      <c r="P73" s="609"/>
      <c r="Q73" s="609"/>
      <c r="R73" s="609"/>
      <c r="S73" s="610"/>
      <c r="T73" s="337" t="b">
        <f t="shared" ref="T73:T81" si="1">E73=H73</f>
        <v>1</v>
      </c>
    </row>
    <row r="74" spans="1:21" s="54" customFormat="1" ht="30" x14ac:dyDescent="0.25">
      <c r="A74" s="356" t="s">
        <v>1013</v>
      </c>
      <c r="B74" s="219" t="s">
        <v>965</v>
      </c>
      <c r="C74" s="588"/>
      <c r="D74" s="266" t="s">
        <v>627</v>
      </c>
      <c r="E74" s="239"/>
      <c r="F74" s="582"/>
      <c r="G74" s="582"/>
      <c r="H74" s="239"/>
      <c r="I74" s="241"/>
      <c r="J74" s="309"/>
      <c r="K74" s="315"/>
      <c r="L74" s="613"/>
      <c r="M74" s="609"/>
      <c r="N74" s="609"/>
      <c r="O74" s="609"/>
      <c r="P74" s="609"/>
      <c r="Q74" s="609"/>
      <c r="R74" s="609"/>
      <c r="S74" s="610"/>
      <c r="T74" s="337" t="b">
        <f t="shared" si="1"/>
        <v>1</v>
      </c>
    </row>
    <row r="75" spans="1:21" s="54" customFormat="1" ht="51.75" customHeight="1" x14ac:dyDescent="0.25">
      <c r="A75" s="356" t="s">
        <v>1011</v>
      </c>
      <c r="B75" s="61" t="s">
        <v>962</v>
      </c>
      <c r="C75" s="588" t="s">
        <v>356</v>
      </c>
      <c r="D75" s="184" t="s">
        <v>560</v>
      </c>
      <c r="E75" s="239">
        <v>0</v>
      </c>
      <c r="F75" s="581">
        <v>0.65</v>
      </c>
      <c r="G75" s="582"/>
      <c r="H75" s="239">
        <v>1</v>
      </c>
      <c r="I75" s="241">
        <v>0.98</v>
      </c>
      <c r="J75" s="309"/>
      <c r="K75" s="315"/>
      <c r="L75" s="613" t="s">
        <v>911</v>
      </c>
      <c r="M75" s="609"/>
      <c r="N75" s="609"/>
      <c r="O75" s="609"/>
      <c r="P75" s="609"/>
      <c r="Q75" s="609"/>
      <c r="R75" s="609"/>
      <c r="S75" s="610"/>
      <c r="T75" s="337" t="b">
        <f t="shared" si="1"/>
        <v>0</v>
      </c>
    </row>
    <row r="76" spans="1:21" s="54" customFormat="1" ht="30" customHeight="1" x14ac:dyDescent="0.25">
      <c r="A76" s="356" t="s">
        <v>1011</v>
      </c>
      <c r="B76" s="61" t="s">
        <v>962</v>
      </c>
      <c r="C76" s="588"/>
      <c r="D76" s="184" t="s">
        <v>615</v>
      </c>
      <c r="E76" s="239">
        <v>0</v>
      </c>
      <c r="F76" s="581">
        <v>0</v>
      </c>
      <c r="G76" s="582"/>
      <c r="H76" s="239">
        <v>1</v>
      </c>
      <c r="I76" s="241">
        <v>1</v>
      </c>
      <c r="J76" s="309"/>
      <c r="K76" s="315"/>
      <c r="L76" s="613" t="s">
        <v>999</v>
      </c>
      <c r="M76" s="609"/>
      <c r="N76" s="609"/>
      <c r="O76" s="609"/>
      <c r="P76" s="609"/>
      <c r="Q76" s="609"/>
      <c r="R76" s="609"/>
      <c r="S76" s="610"/>
      <c r="T76" s="337" t="b">
        <f t="shared" si="1"/>
        <v>0</v>
      </c>
    </row>
    <row r="77" spans="1:21" s="54" customFormat="1" ht="58.5" customHeight="1" x14ac:dyDescent="0.25">
      <c r="A77" s="356" t="s">
        <v>1011</v>
      </c>
      <c r="B77" s="61" t="s">
        <v>962</v>
      </c>
      <c r="C77" s="588"/>
      <c r="D77" s="184" t="s">
        <v>616</v>
      </c>
      <c r="E77" s="239">
        <v>0</v>
      </c>
      <c r="F77" s="581">
        <v>0.6</v>
      </c>
      <c r="G77" s="582"/>
      <c r="H77" s="239">
        <v>1</v>
      </c>
      <c r="I77" s="241">
        <v>0.6</v>
      </c>
      <c r="J77" s="309"/>
      <c r="K77" s="315"/>
      <c r="L77" s="613" t="s">
        <v>1000</v>
      </c>
      <c r="M77" s="609"/>
      <c r="N77" s="609"/>
      <c r="O77" s="609"/>
      <c r="P77" s="609"/>
      <c r="Q77" s="609"/>
      <c r="R77" s="609"/>
      <c r="S77" s="610"/>
      <c r="T77" s="337" t="b">
        <f t="shared" si="1"/>
        <v>0</v>
      </c>
    </row>
    <row r="78" spans="1:21" s="54" customFormat="1" ht="63" customHeight="1" x14ac:dyDescent="0.25">
      <c r="A78" s="356" t="s">
        <v>1011</v>
      </c>
      <c r="B78" s="61" t="s">
        <v>962</v>
      </c>
      <c r="C78" s="588"/>
      <c r="D78" s="184" t="s">
        <v>617</v>
      </c>
      <c r="E78" s="239">
        <v>0</v>
      </c>
      <c r="F78" s="581">
        <v>0.6</v>
      </c>
      <c r="G78" s="582"/>
      <c r="H78" s="239">
        <v>1</v>
      </c>
      <c r="I78" s="241">
        <v>0.6</v>
      </c>
      <c r="J78" s="309"/>
      <c r="K78" s="315"/>
      <c r="L78" s="613" t="s">
        <v>987</v>
      </c>
      <c r="M78" s="609"/>
      <c r="N78" s="609"/>
      <c r="O78" s="609"/>
      <c r="P78" s="609"/>
      <c r="Q78" s="609"/>
      <c r="R78" s="609"/>
      <c r="S78" s="610"/>
      <c r="T78" s="337" t="b">
        <f t="shared" si="1"/>
        <v>0</v>
      </c>
    </row>
    <row r="79" spans="1:21" s="54" customFormat="1" ht="60" customHeight="1" x14ac:dyDescent="0.25">
      <c r="A79" s="356" t="s">
        <v>1011</v>
      </c>
      <c r="B79" s="61" t="s">
        <v>962</v>
      </c>
      <c r="C79" s="588"/>
      <c r="D79" s="184" t="s">
        <v>618</v>
      </c>
      <c r="E79" s="239">
        <v>0</v>
      </c>
      <c r="F79" s="581">
        <v>0.6</v>
      </c>
      <c r="G79" s="582"/>
      <c r="H79" s="239">
        <v>1</v>
      </c>
      <c r="I79" s="241">
        <v>0.6</v>
      </c>
      <c r="J79" s="309"/>
      <c r="K79" s="315"/>
      <c r="L79" s="613" t="s">
        <v>987</v>
      </c>
      <c r="M79" s="609"/>
      <c r="N79" s="609"/>
      <c r="O79" s="609"/>
      <c r="P79" s="609"/>
      <c r="Q79" s="609"/>
      <c r="R79" s="609"/>
      <c r="S79" s="610"/>
      <c r="T79" s="337" t="b">
        <f t="shared" si="1"/>
        <v>0</v>
      </c>
    </row>
    <row r="80" spans="1:21" s="54" customFormat="1" ht="30" customHeight="1" x14ac:dyDescent="0.25">
      <c r="A80" s="356" t="s">
        <v>1011</v>
      </c>
      <c r="B80" s="61" t="s">
        <v>962</v>
      </c>
      <c r="C80" s="588"/>
      <c r="D80" s="184" t="s">
        <v>619</v>
      </c>
      <c r="E80" s="239">
        <v>0</v>
      </c>
      <c r="F80" s="581">
        <v>0</v>
      </c>
      <c r="G80" s="582"/>
      <c r="H80" s="239">
        <v>0</v>
      </c>
      <c r="I80" s="241">
        <v>0</v>
      </c>
      <c r="J80" s="309"/>
      <c r="K80" s="315"/>
      <c r="L80" s="611" t="s">
        <v>980</v>
      </c>
      <c r="M80" s="612"/>
      <c r="N80" s="612"/>
      <c r="O80" s="612"/>
      <c r="P80" s="609" t="s">
        <v>983</v>
      </c>
      <c r="Q80" s="609"/>
      <c r="R80" s="609"/>
      <c r="S80" s="610"/>
      <c r="T80" s="337" t="b">
        <f t="shared" si="1"/>
        <v>1</v>
      </c>
      <c r="U80" s="54">
        <v>1</v>
      </c>
    </row>
    <row r="81" spans="1:21" s="54" customFormat="1" ht="30" customHeight="1" x14ac:dyDescent="0.25">
      <c r="A81" s="356" t="s">
        <v>1011</v>
      </c>
      <c r="B81" s="61" t="s">
        <v>962</v>
      </c>
      <c r="C81" s="588"/>
      <c r="D81" s="184" t="s">
        <v>873</v>
      </c>
      <c r="E81" s="239">
        <v>0</v>
      </c>
      <c r="F81" s="581">
        <v>0</v>
      </c>
      <c r="G81" s="582"/>
      <c r="H81" s="239">
        <v>0</v>
      </c>
      <c r="I81" s="241">
        <v>0</v>
      </c>
      <c r="J81" s="309"/>
      <c r="K81" s="315"/>
      <c r="L81" s="611" t="s">
        <v>980</v>
      </c>
      <c r="M81" s="612"/>
      <c r="N81" s="612"/>
      <c r="O81" s="612"/>
      <c r="P81" s="609" t="s">
        <v>983</v>
      </c>
      <c r="Q81" s="609"/>
      <c r="R81" s="609"/>
      <c r="S81" s="610"/>
      <c r="T81" s="337" t="b">
        <f t="shared" si="1"/>
        <v>1</v>
      </c>
      <c r="U81" s="54">
        <v>1</v>
      </c>
    </row>
    <row r="82" spans="1:21" s="54" customFormat="1" ht="37.5" customHeight="1" x14ac:dyDescent="0.25">
      <c r="A82" s="356" t="s">
        <v>1012</v>
      </c>
      <c r="B82" s="61" t="s">
        <v>962</v>
      </c>
      <c r="C82" s="588"/>
      <c r="D82" s="236" t="s">
        <v>1014</v>
      </c>
      <c r="E82" s="259">
        <v>1</v>
      </c>
      <c r="F82" s="622">
        <v>1</v>
      </c>
      <c r="G82" s="623"/>
      <c r="H82" s="259"/>
      <c r="I82" s="260"/>
      <c r="J82" s="309"/>
      <c r="K82" s="315"/>
      <c r="L82" s="324"/>
      <c r="M82" s="325"/>
      <c r="N82" s="325"/>
      <c r="O82" s="325"/>
      <c r="P82" s="325"/>
      <c r="Q82" s="325"/>
      <c r="R82" s="325"/>
      <c r="S82" s="326"/>
    </row>
    <row r="83" spans="1:21" s="54" customFormat="1" ht="48.75" customHeight="1" x14ac:dyDescent="0.25">
      <c r="A83" s="356" t="s">
        <v>1012</v>
      </c>
      <c r="B83" s="61" t="s">
        <v>962</v>
      </c>
      <c r="C83" s="588"/>
      <c r="D83" s="186" t="s">
        <v>584</v>
      </c>
      <c r="E83" s="239">
        <v>0</v>
      </c>
      <c r="F83" s="581">
        <v>0.23</v>
      </c>
      <c r="G83" s="582"/>
      <c r="H83" s="239"/>
      <c r="I83" s="241"/>
      <c r="J83" s="309"/>
      <c r="K83" s="315"/>
      <c r="L83" s="611" t="s">
        <v>980</v>
      </c>
      <c r="M83" s="612"/>
      <c r="N83" s="612"/>
      <c r="O83" s="612"/>
      <c r="P83" s="609" t="s">
        <v>1055</v>
      </c>
      <c r="Q83" s="609"/>
      <c r="R83" s="609"/>
      <c r="S83" s="610"/>
      <c r="U83" s="54">
        <v>1</v>
      </c>
    </row>
    <row r="84" spans="1:21" s="54" customFormat="1" ht="42" customHeight="1" x14ac:dyDescent="0.25">
      <c r="A84" s="356" t="s">
        <v>1012</v>
      </c>
      <c r="B84" s="61" t="s">
        <v>962</v>
      </c>
      <c r="C84" s="592" t="s">
        <v>549</v>
      </c>
      <c r="D84" s="186" t="s">
        <v>578</v>
      </c>
      <c r="E84" s="239">
        <v>0</v>
      </c>
      <c r="F84" s="596">
        <v>0</v>
      </c>
      <c r="G84" s="596"/>
      <c r="H84" s="239"/>
      <c r="I84" s="241"/>
      <c r="J84" s="309">
        <v>1</v>
      </c>
      <c r="K84" s="315">
        <v>1</v>
      </c>
      <c r="L84" s="626" t="s">
        <v>1058</v>
      </c>
      <c r="M84" s="627"/>
      <c r="N84" s="627"/>
      <c r="O84" s="627"/>
      <c r="P84" s="627"/>
      <c r="Q84" s="627"/>
      <c r="R84" s="627"/>
      <c r="S84" s="628"/>
    </row>
    <row r="85" spans="1:21" s="54" customFormat="1" ht="30" x14ac:dyDescent="0.25">
      <c r="A85" s="356" t="s">
        <v>1012</v>
      </c>
      <c r="B85" s="61" t="s">
        <v>962</v>
      </c>
      <c r="C85" s="592"/>
      <c r="D85" s="186" t="s">
        <v>579</v>
      </c>
      <c r="E85" s="239">
        <v>1</v>
      </c>
      <c r="F85" s="581">
        <v>0.16</v>
      </c>
      <c r="G85" s="582"/>
      <c r="H85" s="239"/>
      <c r="I85" s="241"/>
      <c r="J85" s="309"/>
      <c r="K85" s="315"/>
      <c r="L85" s="613"/>
      <c r="M85" s="609"/>
      <c r="N85" s="609"/>
      <c r="O85" s="609"/>
      <c r="P85" s="609"/>
      <c r="Q85" s="609"/>
      <c r="R85" s="609"/>
      <c r="S85" s="610"/>
    </row>
    <row r="86" spans="1:21" s="54" customFormat="1" ht="30" x14ac:dyDescent="0.25">
      <c r="A86" s="356"/>
      <c r="B86" s="61" t="s">
        <v>962</v>
      </c>
      <c r="C86" s="592"/>
      <c r="D86" s="184" t="s">
        <v>580</v>
      </c>
      <c r="E86" s="239">
        <v>1</v>
      </c>
      <c r="F86" s="581">
        <v>0.03</v>
      </c>
      <c r="G86" s="582"/>
      <c r="H86" s="329"/>
      <c r="I86" s="330"/>
      <c r="J86" s="309"/>
      <c r="K86" s="315"/>
      <c r="L86" s="615"/>
      <c r="M86" s="616"/>
      <c r="N86" s="616"/>
      <c r="O86" s="616"/>
      <c r="P86" s="616"/>
      <c r="Q86" s="616"/>
      <c r="R86" s="616"/>
      <c r="S86" s="617"/>
    </row>
    <row r="87" spans="1:21" s="54" customFormat="1" ht="43.5" customHeight="1" x14ac:dyDescent="0.25">
      <c r="A87" s="356" t="s">
        <v>1012</v>
      </c>
      <c r="B87" s="219" t="s">
        <v>965</v>
      </c>
      <c r="C87" s="592" t="s">
        <v>791</v>
      </c>
      <c r="D87" s="186" t="s">
        <v>588</v>
      </c>
      <c r="E87" s="239">
        <v>0</v>
      </c>
      <c r="F87" s="581">
        <v>0.15</v>
      </c>
      <c r="G87" s="582"/>
      <c r="H87" s="239"/>
      <c r="I87" s="241"/>
      <c r="J87" s="309"/>
      <c r="K87" s="315"/>
      <c r="L87" s="611" t="s">
        <v>980</v>
      </c>
      <c r="M87" s="612"/>
      <c r="N87" s="612"/>
      <c r="O87" s="612"/>
      <c r="P87" s="609" t="s">
        <v>1055</v>
      </c>
      <c r="Q87" s="609"/>
      <c r="R87" s="609"/>
      <c r="S87" s="610"/>
      <c r="U87" s="54">
        <v>1</v>
      </c>
    </row>
    <row r="88" spans="1:21" s="54" customFormat="1" ht="29.25" customHeight="1" x14ac:dyDescent="0.25">
      <c r="A88" s="356" t="s">
        <v>1012</v>
      </c>
      <c r="B88" s="219" t="s">
        <v>965</v>
      </c>
      <c r="C88" s="592"/>
      <c r="D88" s="186" t="s">
        <v>558</v>
      </c>
      <c r="E88" s="239">
        <v>0</v>
      </c>
      <c r="F88" s="581">
        <v>0.28999999999999998</v>
      </c>
      <c r="G88" s="582"/>
      <c r="H88" s="239"/>
      <c r="I88" s="241"/>
      <c r="J88" s="309"/>
      <c r="K88" s="315"/>
      <c r="L88" s="611" t="s">
        <v>980</v>
      </c>
      <c r="M88" s="612"/>
      <c r="N88" s="612"/>
      <c r="O88" s="612"/>
      <c r="P88" s="609" t="s">
        <v>1055</v>
      </c>
      <c r="Q88" s="609"/>
      <c r="R88" s="609"/>
      <c r="S88" s="610"/>
      <c r="U88" s="54">
        <v>1</v>
      </c>
    </row>
    <row r="89" spans="1:21" s="54" customFormat="1" ht="30" customHeight="1" x14ac:dyDescent="0.25">
      <c r="A89" s="356" t="s">
        <v>1011</v>
      </c>
      <c r="B89" s="61" t="s">
        <v>963</v>
      </c>
      <c r="C89" s="247" t="s">
        <v>109</v>
      </c>
      <c r="D89" s="184" t="s">
        <v>589</v>
      </c>
      <c r="E89" s="239">
        <v>1</v>
      </c>
      <c r="F89" s="581">
        <v>0.81</v>
      </c>
      <c r="G89" s="582"/>
      <c r="H89" s="239">
        <v>1</v>
      </c>
      <c r="I89" s="241">
        <v>0.84</v>
      </c>
      <c r="J89" s="309"/>
      <c r="K89" s="315"/>
      <c r="L89" s="613" t="s">
        <v>1001</v>
      </c>
      <c r="M89" s="609"/>
      <c r="N89" s="609"/>
      <c r="O89" s="609"/>
      <c r="P89" s="609"/>
      <c r="Q89" s="609"/>
      <c r="R89" s="609"/>
      <c r="S89" s="610"/>
      <c r="T89" s="337" t="b">
        <f>E89=H89</f>
        <v>1</v>
      </c>
    </row>
    <row r="90" spans="1:21" s="54" customFormat="1" ht="30" x14ac:dyDescent="0.25">
      <c r="A90" s="356" t="s">
        <v>1012</v>
      </c>
      <c r="B90" s="219" t="s">
        <v>965</v>
      </c>
      <c r="C90" s="247" t="s">
        <v>758</v>
      </c>
      <c r="D90" s="212" t="s">
        <v>1002</v>
      </c>
      <c r="E90" s="239">
        <v>0</v>
      </c>
      <c r="F90" s="581">
        <v>0.28999999999999998</v>
      </c>
      <c r="G90" s="582"/>
      <c r="H90" s="239"/>
      <c r="I90" s="241"/>
      <c r="J90" s="309"/>
      <c r="K90" s="315"/>
      <c r="L90" s="615"/>
      <c r="M90" s="616"/>
      <c r="N90" s="616"/>
      <c r="O90" s="616"/>
      <c r="P90" s="616"/>
      <c r="Q90" s="616"/>
      <c r="R90" s="616"/>
      <c r="S90" s="617"/>
    </row>
    <row r="91" spans="1:21" s="54" customFormat="1" ht="30" customHeight="1" x14ac:dyDescent="0.25">
      <c r="A91" s="356" t="s">
        <v>1012</v>
      </c>
      <c r="B91" s="61" t="s">
        <v>963</v>
      </c>
      <c r="C91" s="588" t="s">
        <v>777</v>
      </c>
      <c r="D91" s="186" t="s">
        <v>571</v>
      </c>
      <c r="E91" s="239">
        <v>0</v>
      </c>
      <c r="F91" s="581">
        <v>0.42</v>
      </c>
      <c r="G91" s="582"/>
      <c r="H91" s="239"/>
      <c r="I91" s="241"/>
      <c r="J91" s="309"/>
      <c r="K91" s="315"/>
      <c r="L91" s="629" t="s">
        <v>980</v>
      </c>
      <c r="M91" s="630"/>
      <c r="N91" s="630"/>
      <c r="O91" s="630"/>
      <c r="P91" s="609"/>
      <c r="Q91" s="609"/>
      <c r="R91" s="609"/>
      <c r="S91" s="610"/>
      <c r="U91" s="54">
        <v>1</v>
      </c>
    </row>
    <row r="92" spans="1:21" s="54" customFormat="1" ht="30" x14ac:dyDescent="0.25">
      <c r="A92" s="356" t="s">
        <v>1011</v>
      </c>
      <c r="B92" s="61" t="s">
        <v>963</v>
      </c>
      <c r="C92" s="588"/>
      <c r="D92" s="184" t="s">
        <v>605</v>
      </c>
      <c r="E92" s="239">
        <v>0</v>
      </c>
      <c r="F92" s="581">
        <v>0</v>
      </c>
      <c r="G92" s="582"/>
      <c r="H92" s="239">
        <v>0</v>
      </c>
      <c r="I92" s="241">
        <v>0</v>
      </c>
      <c r="J92" s="309"/>
      <c r="K92" s="315"/>
      <c r="L92" s="624" t="s">
        <v>980</v>
      </c>
      <c r="M92" s="625"/>
      <c r="N92" s="625"/>
      <c r="O92" s="625"/>
      <c r="P92" s="612"/>
      <c r="Q92" s="612"/>
      <c r="R92" s="612"/>
      <c r="S92" s="614"/>
      <c r="T92" s="337" t="b">
        <f t="shared" ref="T92:T102" si="2">E92=H92</f>
        <v>1</v>
      </c>
      <c r="U92" s="54">
        <v>1</v>
      </c>
    </row>
    <row r="93" spans="1:21" s="54" customFormat="1" ht="30" x14ac:dyDescent="0.25">
      <c r="A93" s="356" t="s">
        <v>1011</v>
      </c>
      <c r="B93" s="61" t="s">
        <v>963</v>
      </c>
      <c r="C93" s="588"/>
      <c r="D93" s="184" t="s">
        <v>606</v>
      </c>
      <c r="E93" s="239">
        <v>0</v>
      </c>
      <c r="F93" s="581">
        <v>0</v>
      </c>
      <c r="G93" s="582"/>
      <c r="H93" s="239">
        <v>0</v>
      </c>
      <c r="I93" s="255">
        <v>0</v>
      </c>
      <c r="J93" s="309"/>
      <c r="K93" s="315"/>
      <c r="L93" s="624" t="s">
        <v>980</v>
      </c>
      <c r="M93" s="625"/>
      <c r="N93" s="625"/>
      <c r="O93" s="625"/>
      <c r="P93" s="612"/>
      <c r="Q93" s="612"/>
      <c r="R93" s="612"/>
      <c r="S93" s="614"/>
      <c r="T93" s="337" t="b">
        <f t="shared" si="2"/>
        <v>1</v>
      </c>
      <c r="U93" s="54">
        <v>1</v>
      </c>
    </row>
    <row r="94" spans="1:21" s="54" customFormat="1" ht="30" x14ac:dyDescent="0.25">
      <c r="A94" s="356" t="s">
        <v>1011</v>
      </c>
      <c r="B94" s="61" t="s">
        <v>963</v>
      </c>
      <c r="C94" s="588"/>
      <c r="D94" s="184" t="s">
        <v>607</v>
      </c>
      <c r="E94" s="239">
        <v>0</v>
      </c>
      <c r="F94" s="581">
        <v>0</v>
      </c>
      <c r="G94" s="582"/>
      <c r="H94" s="239">
        <v>0</v>
      </c>
      <c r="I94" s="255">
        <v>0</v>
      </c>
      <c r="J94" s="309"/>
      <c r="K94" s="315"/>
      <c r="L94" s="624" t="s">
        <v>980</v>
      </c>
      <c r="M94" s="625"/>
      <c r="N94" s="625"/>
      <c r="O94" s="625"/>
      <c r="P94" s="612"/>
      <c r="Q94" s="612"/>
      <c r="R94" s="612"/>
      <c r="S94" s="614"/>
      <c r="T94" s="337" t="b">
        <f t="shared" si="2"/>
        <v>1</v>
      </c>
      <c r="U94" s="54">
        <v>1</v>
      </c>
    </row>
    <row r="95" spans="1:21" s="54" customFormat="1" ht="30" x14ac:dyDescent="0.25">
      <c r="A95" s="356" t="s">
        <v>1011</v>
      </c>
      <c r="B95" s="61" t="s">
        <v>963</v>
      </c>
      <c r="C95" s="588"/>
      <c r="D95" s="184" t="s">
        <v>608</v>
      </c>
      <c r="E95" s="239">
        <v>0</v>
      </c>
      <c r="F95" s="581">
        <v>0</v>
      </c>
      <c r="G95" s="582"/>
      <c r="H95" s="239">
        <v>0</v>
      </c>
      <c r="I95" s="255">
        <v>0</v>
      </c>
      <c r="J95" s="309"/>
      <c r="K95" s="315"/>
      <c r="L95" s="624" t="s">
        <v>980</v>
      </c>
      <c r="M95" s="625"/>
      <c r="N95" s="625"/>
      <c r="O95" s="625"/>
      <c r="P95" s="612"/>
      <c r="Q95" s="612"/>
      <c r="R95" s="612"/>
      <c r="S95" s="614"/>
      <c r="T95" s="337" t="b">
        <f t="shared" si="2"/>
        <v>1</v>
      </c>
      <c r="U95" s="54">
        <v>1</v>
      </c>
    </row>
    <row r="96" spans="1:21" s="54" customFormat="1" ht="30" x14ac:dyDescent="0.25">
      <c r="A96" s="356" t="s">
        <v>1011</v>
      </c>
      <c r="B96" s="61" t="s">
        <v>963</v>
      </c>
      <c r="C96" s="588"/>
      <c r="D96" s="184" t="s">
        <v>609</v>
      </c>
      <c r="E96" s="239">
        <v>0</v>
      </c>
      <c r="F96" s="581">
        <v>0</v>
      </c>
      <c r="G96" s="582"/>
      <c r="H96" s="239">
        <v>0</v>
      </c>
      <c r="I96" s="255">
        <v>0</v>
      </c>
      <c r="J96" s="309"/>
      <c r="K96" s="315"/>
      <c r="L96" s="636" t="s">
        <v>980</v>
      </c>
      <c r="M96" s="637"/>
      <c r="N96" s="637"/>
      <c r="O96" s="637"/>
      <c r="P96" s="612"/>
      <c r="Q96" s="612"/>
      <c r="R96" s="612"/>
      <c r="S96" s="614"/>
      <c r="T96" s="337" t="b">
        <f t="shared" si="2"/>
        <v>1</v>
      </c>
      <c r="U96" s="54">
        <v>1</v>
      </c>
    </row>
    <row r="97" spans="1:21" s="54" customFormat="1" ht="48" customHeight="1" x14ac:dyDescent="0.25">
      <c r="A97" s="356" t="s">
        <v>1011</v>
      </c>
      <c r="B97" s="61" t="s">
        <v>963</v>
      </c>
      <c r="C97" s="592" t="s">
        <v>359</v>
      </c>
      <c r="D97" s="184" t="s">
        <v>590</v>
      </c>
      <c r="E97" s="239">
        <v>1</v>
      </c>
      <c r="F97" s="581">
        <v>1</v>
      </c>
      <c r="G97" s="582"/>
      <c r="H97" s="254">
        <v>1</v>
      </c>
      <c r="I97" s="241">
        <v>1</v>
      </c>
      <c r="J97" s="309"/>
      <c r="K97" s="315"/>
      <c r="L97" s="613" t="s">
        <v>1004</v>
      </c>
      <c r="M97" s="609"/>
      <c r="N97" s="609"/>
      <c r="O97" s="609"/>
      <c r="P97" s="609"/>
      <c r="Q97" s="609"/>
      <c r="R97" s="609"/>
      <c r="S97" s="610"/>
      <c r="T97" s="337" t="b">
        <f t="shared" si="2"/>
        <v>1</v>
      </c>
    </row>
    <row r="98" spans="1:21" s="54" customFormat="1" ht="44.25" customHeight="1" x14ac:dyDescent="0.25">
      <c r="A98" s="356" t="s">
        <v>1011</v>
      </c>
      <c r="B98" s="61" t="s">
        <v>963</v>
      </c>
      <c r="C98" s="592"/>
      <c r="D98" s="184" t="s">
        <v>591</v>
      </c>
      <c r="E98" s="239">
        <v>1</v>
      </c>
      <c r="F98" s="581">
        <v>0.83</v>
      </c>
      <c r="G98" s="582"/>
      <c r="H98" s="254">
        <v>1</v>
      </c>
      <c r="I98" s="241">
        <v>0.83</v>
      </c>
      <c r="J98" s="309"/>
      <c r="K98" s="315"/>
      <c r="L98" s="613" t="s">
        <v>1004</v>
      </c>
      <c r="M98" s="609"/>
      <c r="N98" s="609"/>
      <c r="O98" s="609"/>
      <c r="P98" s="609"/>
      <c r="Q98" s="609"/>
      <c r="R98" s="609"/>
      <c r="S98" s="610"/>
      <c r="T98" s="337" t="b">
        <f t="shared" si="2"/>
        <v>1</v>
      </c>
    </row>
    <row r="99" spans="1:21" s="54" customFormat="1" ht="45" customHeight="1" x14ac:dyDescent="0.25">
      <c r="A99" s="356" t="s">
        <v>1011</v>
      </c>
      <c r="B99" s="61" t="s">
        <v>963</v>
      </c>
      <c r="C99" s="592"/>
      <c r="D99" s="184" t="s">
        <v>592</v>
      </c>
      <c r="E99" s="239">
        <v>1</v>
      </c>
      <c r="F99" s="581">
        <v>1</v>
      </c>
      <c r="G99" s="582"/>
      <c r="H99" s="254">
        <v>1</v>
      </c>
      <c r="I99" s="241"/>
      <c r="J99" s="309"/>
      <c r="K99" s="315"/>
      <c r="L99" s="613" t="s">
        <v>1004</v>
      </c>
      <c r="M99" s="609"/>
      <c r="N99" s="609"/>
      <c r="O99" s="609"/>
      <c r="P99" s="609"/>
      <c r="Q99" s="609"/>
      <c r="R99" s="609"/>
      <c r="S99" s="610"/>
      <c r="T99" s="337" t="b">
        <f t="shared" si="2"/>
        <v>1</v>
      </c>
    </row>
    <row r="100" spans="1:21" s="54" customFormat="1" ht="51" customHeight="1" x14ac:dyDescent="0.25">
      <c r="A100" s="356" t="s">
        <v>1011</v>
      </c>
      <c r="B100" s="61" t="s">
        <v>963</v>
      </c>
      <c r="C100" s="592"/>
      <c r="D100" s="184" t="s">
        <v>593</v>
      </c>
      <c r="E100" s="239">
        <v>0</v>
      </c>
      <c r="F100" s="581">
        <v>0.72</v>
      </c>
      <c r="G100" s="582"/>
      <c r="H100" s="254">
        <v>0</v>
      </c>
      <c r="I100" s="241">
        <v>0.72</v>
      </c>
      <c r="J100" s="309"/>
      <c r="K100" s="315"/>
      <c r="L100" s="613" t="s">
        <v>1004</v>
      </c>
      <c r="M100" s="609"/>
      <c r="N100" s="609"/>
      <c r="O100" s="609"/>
      <c r="P100" s="609"/>
      <c r="Q100" s="609"/>
      <c r="R100" s="609"/>
      <c r="S100" s="610"/>
      <c r="T100" s="337" t="b">
        <f t="shared" si="2"/>
        <v>1</v>
      </c>
    </row>
    <row r="101" spans="1:21" s="54" customFormat="1" ht="46.5" customHeight="1" x14ac:dyDescent="0.25">
      <c r="A101" s="356" t="s">
        <v>1011</v>
      </c>
      <c r="B101" s="61" t="s">
        <v>963</v>
      </c>
      <c r="C101" s="592"/>
      <c r="D101" s="184" t="s">
        <v>594</v>
      </c>
      <c r="E101" s="239">
        <v>1</v>
      </c>
      <c r="F101" s="581">
        <v>1</v>
      </c>
      <c r="G101" s="582"/>
      <c r="H101" s="254">
        <v>1</v>
      </c>
      <c r="I101" s="241">
        <v>1</v>
      </c>
      <c r="J101" s="309"/>
      <c r="K101" s="315"/>
      <c r="L101" s="613" t="s">
        <v>1004</v>
      </c>
      <c r="M101" s="609"/>
      <c r="N101" s="609"/>
      <c r="O101" s="609"/>
      <c r="P101" s="609"/>
      <c r="Q101" s="609"/>
      <c r="R101" s="609"/>
      <c r="S101" s="610"/>
      <c r="T101" s="337" t="b">
        <f t="shared" si="2"/>
        <v>1</v>
      </c>
    </row>
    <row r="102" spans="1:21" s="54" customFormat="1" ht="30" customHeight="1" x14ac:dyDescent="0.25">
      <c r="A102" s="356" t="s">
        <v>1011</v>
      </c>
      <c r="B102" s="61" t="s">
        <v>963</v>
      </c>
      <c r="C102" s="592"/>
      <c r="D102" s="190" t="s">
        <v>923</v>
      </c>
      <c r="E102" s="239">
        <v>1</v>
      </c>
      <c r="F102" s="595">
        <v>1</v>
      </c>
      <c r="G102" s="596"/>
      <c r="H102" s="254">
        <v>1</v>
      </c>
      <c r="I102" s="256">
        <v>1</v>
      </c>
      <c r="J102" s="309"/>
      <c r="K102" s="315"/>
      <c r="L102" s="615" t="s">
        <v>976</v>
      </c>
      <c r="M102" s="616"/>
      <c r="N102" s="616"/>
      <c r="O102" s="616"/>
      <c r="P102" s="616"/>
      <c r="Q102" s="616"/>
      <c r="R102" s="616"/>
      <c r="S102" s="617"/>
      <c r="T102" s="337" t="b">
        <f t="shared" si="2"/>
        <v>1</v>
      </c>
    </row>
    <row r="103" spans="1:21" s="54" customFormat="1" ht="31.5" customHeight="1" x14ac:dyDescent="0.25">
      <c r="A103" s="356" t="s">
        <v>1012</v>
      </c>
      <c r="B103" s="61" t="s">
        <v>962</v>
      </c>
      <c r="C103" s="240" t="s">
        <v>550</v>
      </c>
      <c r="D103" s="186" t="s">
        <v>563</v>
      </c>
      <c r="E103" s="239">
        <v>0</v>
      </c>
      <c r="F103" s="581">
        <v>0.56999999999999995</v>
      </c>
      <c r="G103" s="582"/>
      <c r="H103" s="239"/>
      <c r="I103" s="241"/>
      <c r="J103" s="309"/>
      <c r="K103" s="315"/>
      <c r="L103" s="613"/>
      <c r="M103" s="609"/>
      <c r="N103" s="609"/>
      <c r="O103" s="609"/>
      <c r="P103" s="609"/>
      <c r="Q103" s="609"/>
      <c r="R103" s="609"/>
      <c r="S103" s="610"/>
    </row>
    <row r="104" spans="1:21" s="54" customFormat="1" ht="30" customHeight="1" x14ac:dyDescent="0.25">
      <c r="A104" s="356" t="s">
        <v>1011</v>
      </c>
      <c r="B104" s="61" t="s">
        <v>962</v>
      </c>
      <c r="C104" s="592" t="s">
        <v>363</v>
      </c>
      <c r="D104" s="190" t="s">
        <v>626</v>
      </c>
      <c r="E104" s="239">
        <v>0</v>
      </c>
      <c r="F104" s="581">
        <v>0</v>
      </c>
      <c r="G104" s="582"/>
      <c r="H104" s="239">
        <v>0</v>
      </c>
      <c r="I104" s="241">
        <v>0</v>
      </c>
      <c r="J104" s="309"/>
      <c r="K104" s="315"/>
      <c r="L104" s="611" t="s">
        <v>980</v>
      </c>
      <c r="M104" s="612"/>
      <c r="N104" s="612"/>
      <c r="O104" s="612"/>
      <c r="P104" s="609" t="s">
        <v>983</v>
      </c>
      <c r="Q104" s="609"/>
      <c r="R104" s="609"/>
      <c r="S104" s="610"/>
      <c r="T104" s="337" t="b">
        <f>E104=H104</f>
        <v>1</v>
      </c>
      <c r="U104" s="54">
        <v>1</v>
      </c>
    </row>
    <row r="105" spans="1:21" s="54" customFormat="1" ht="30" customHeight="1" x14ac:dyDescent="0.25">
      <c r="A105" s="356" t="s">
        <v>1012</v>
      </c>
      <c r="B105" s="61" t="s">
        <v>962</v>
      </c>
      <c r="C105" s="592"/>
      <c r="D105" s="186" t="s">
        <v>587</v>
      </c>
      <c r="E105" s="239">
        <v>0</v>
      </c>
      <c r="F105" s="581">
        <v>0.33</v>
      </c>
      <c r="G105" s="582"/>
      <c r="H105" s="239"/>
      <c r="I105" s="241"/>
      <c r="J105" s="309"/>
      <c r="K105" s="315"/>
      <c r="L105" s="611" t="s">
        <v>980</v>
      </c>
      <c r="M105" s="612"/>
      <c r="N105" s="612"/>
      <c r="O105" s="612"/>
      <c r="P105" s="609" t="s">
        <v>1057</v>
      </c>
      <c r="Q105" s="609"/>
      <c r="R105" s="609"/>
      <c r="S105" s="610"/>
      <c r="U105" s="54">
        <v>1</v>
      </c>
    </row>
    <row r="106" spans="1:21" s="54" customFormat="1" ht="33" customHeight="1" x14ac:dyDescent="0.25">
      <c r="A106" s="356" t="s">
        <v>1012</v>
      </c>
      <c r="B106" s="61" t="s">
        <v>962</v>
      </c>
      <c r="C106" s="592" t="s">
        <v>551</v>
      </c>
      <c r="D106" s="186" t="s">
        <v>559</v>
      </c>
      <c r="E106" s="239">
        <v>0</v>
      </c>
      <c r="F106" s="581">
        <v>0</v>
      </c>
      <c r="G106" s="582"/>
      <c r="H106" s="239"/>
      <c r="I106" s="241"/>
      <c r="J106" s="309"/>
      <c r="K106" s="315"/>
      <c r="L106" s="611" t="s">
        <v>980</v>
      </c>
      <c r="M106" s="612"/>
      <c r="N106" s="612"/>
      <c r="O106" s="612"/>
      <c r="P106" s="609" t="s">
        <v>983</v>
      </c>
      <c r="Q106" s="609"/>
      <c r="R106" s="609"/>
      <c r="S106" s="610"/>
      <c r="U106" s="54">
        <v>1</v>
      </c>
    </row>
    <row r="107" spans="1:21" s="54" customFormat="1" ht="30" customHeight="1" x14ac:dyDescent="0.25">
      <c r="A107" s="356" t="s">
        <v>1012</v>
      </c>
      <c r="B107" s="61" t="s">
        <v>962</v>
      </c>
      <c r="C107" s="592"/>
      <c r="D107" s="186" t="s">
        <v>577</v>
      </c>
      <c r="E107" s="239">
        <v>1</v>
      </c>
      <c r="F107" s="581">
        <v>0.5</v>
      </c>
      <c r="G107" s="582"/>
      <c r="H107" s="239"/>
      <c r="I107" s="241"/>
      <c r="J107" s="309"/>
      <c r="K107" s="315"/>
      <c r="L107" s="613" t="s">
        <v>930</v>
      </c>
      <c r="M107" s="609"/>
      <c r="N107" s="609"/>
      <c r="O107" s="609"/>
      <c r="P107" s="609"/>
      <c r="Q107" s="609"/>
      <c r="R107" s="609"/>
      <c r="S107" s="610"/>
    </row>
    <row r="108" spans="1:21" s="54" customFormat="1" ht="30" customHeight="1" x14ac:dyDescent="0.25">
      <c r="A108" s="356" t="s">
        <v>1011</v>
      </c>
      <c r="B108" s="61" t="s">
        <v>962</v>
      </c>
      <c r="C108" s="592"/>
      <c r="D108" s="265" t="s">
        <v>1016</v>
      </c>
      <c r="E108" s="259">
        <v>0</v>
      </c>
      <c r="F108" s="622">
        <v>0</v>
      </c>
      <c r="G108" s="623"/>
      <c r="H108" s="259">
        <v>0</v>
      </c>
      <c r="I108" s="260">
        <v>0</v>
      </c>
      <c r="J108" s="309"/>
      <c r="K108" s="315"/>
      <c r="L108" s="611" t="s">
        <v>980</v>
      </c>
      <c r="M108" s="612"/>
      <c r="N108" s="612"/>
      <c r="O108" s="614"/>
      <c r="P108" s="613" t="s">
        <v>1053</v>
      </c>
      <c r="Q108" s="609"/>
      <c r="R108" s="609"/>
      <c r="S108" s="610"/>
      <c r="T108" s="337" t="b">
        <f>E108=H108</f>
        <v>1</v>
      </c>
      <c r="U108" s="54">
        <v>1</v>
      </c>
    </row>
    <row r="109" spans="1:21" s="54" customFormat="1" ht="28.5" customHeight="1" x14ac:dyDescent="0.25">
      <c r="A109" s="356" t="s">
        <v>1013</v>
      </c>
      <c r="B109" s="61" t="s">
        <v>962</v>
      </c>
      <c r="C109" s="592"/>
      <c r="D109" s="266" t="s">
        <v>924</v>
      </c>
      <c r="E109" s="239"/>
      <c r="F109" s="581"/>
      <c r="G109" s="582"/>
      <c r="H109" s="239"/>
      <c r="I109" s="241"/>
      <c r="J109" s="309"/>
      <c r="K109" s="315"/>
      <c r="L109" s="613" t="s">
        <v>932</v>
      </c>
      <c r="M109" s="609"/>
      <c r="N109" s="609"/>
      <c r="O109" s="609"/>
      <c r="P109" s="609"/>
      <c r="Q109" s="609"/>
      <c r="R109" s="609"/>
      <c r="S109" s="610"/>
      <c r="T109" s="337" t="b">
        <f>E109=H109</f>
        <v>1</v>
      </c>
    </row>
    <row r="110" spans="1:21" s="54" customFormat="1" ht="30" x14ac:dyDescent="0.25">
      <c r="A110" s="356" t="s">
        <v>1013</v>
      </c>
      <c r="B110" s="61" t="s">
        <v>962</v>
      </c>
      <c r="C110" s="592"/>
      <c r="D110" s="266" t="s">
        <v>925</v>
      </c>
      <c r="E110" s="239"/>
      <c r="F110" s="582"/>
      <c r="G110" s="582"/>
      <c r="H110" s="239"/>
      <c r="I110" s="241"/>
      <c r="J110" s="309"/>
      <c r="K110" s="315"/>
      <c r="L110" s="613"/>
      <c r="M110" s="609"/>
      <c r="N110" s="609"/>
      <c r="O110" s="609"/>
      <c r="P110" s="609"/>
      <c r="Q110" s="609"/>
      <c r="R110" s="609"/>
      <c r="S110" s="610"/>
      <c r="T110" s="337" t="b">
        <f>E110=H110</f>
        <v>1</v>
      </c>
    </row>
    <row r="111" spans="1:21" s="54" customFormat="1" ht="30" customHeight="1" x14ac:dyDescent="0.25">
      <c r="A111" s="356" t="s">
        <v>1011</v>
      </c>
      <c r="B111" s="61" t="s">
        <v>962</v>
      </c>
      <c r="C111" s="592"/>
      <c r="D111" s="190" t="s">
        <v>931</v>
      </c>
      <c r="E111" s="239">
        <v>1</v>
      </c>
      <c r="F111" s="581">
        <v>0.5</v>
      </c>
      <c r="G111" s="582"/>
      <c r="H111" s="239">
        <v>1</v>
      </c>
      <c r="I111" s="241">
        <v>0.75</v>
      </c>
      <c r="J111" s="309"/>
      <c r="K111" s="315"/>
      <c r="L111" s="613" t="s">
        <v>1033</v>
      </c>
      <c r="M111" s="609"/>
      <c r="N111" s="609"/>
      <c r="O111" s="609"/>
      <c r="P111" s="609"/>
      <c r="Q111" s="609"/>
      <c r="R111" s="609"/>
      <c r="S111" s="610"/>
      <c r="T111" s="337" t="b">
        <f>E111=H111</f>
        <v>1</v>
      </c>
    </row>
    <row r="112" spans="1:21" s="54" customFormat="1" ht="48" customHeight="1" x14ac:dyDescent="0.25">
      <c r="A112" s="356" t="s">
        <v>1012</v>
      </c>
      <c r="B112" s="61" t="s">
        <v>962</v>
      </c>
      <c r="C112" s="592"/>
      <c r="D112" s="186" t="s">
        <v>585</v>
      </c>
      <c r="E112" s="239">
        <v>0</v>
      </c>
      <c r="F112" s="581">
        <v>0.4</v>
      </c>
      <c r="G112" s="582"/>
      <c r="H112" s="239"/>
      <c r="I112" s="241"/>
      <c r="J112" s="309">
        <v>0</v>
      </c>
      <c r="K112" s="315">
        <v>0.47</v>
      </c>
      <c r="L112" s="611" t="s">
        <v>980</v>
      </c>
      <c r="M112" s="612"/>
      <c r="N112" s="612"/>
      <c r="O112" s="612"/>
      <c r="P112" s="609" t="s">
        <v>1056</v>
      </c>
      <c r="Q112" s="609"/>
      <c r="R112" s="609"/>
      <c r="S112" s="610"/>
      <c r="U112" s="54">
        <v>1</v>
      </c>
    </row>
    <row r="113" spans="1:21" s="54" customFormat="1" ht="32.25" customHeight="1" x14ac:dyDescent="0.25">
      <c r="A113" s="356" t="s">
        <v>1012</v>
      </c>
      <c r="B113" s="61" t="s">
        <v>963</v>
      </c>
      <c r="C113" s="592" t="s">
        <v>407</v>
      </c>
      <c r="D113" s="186" t="s">
        <v>745</v>
      </c>
      <c r="E113" s="239">
        <v>0</v>
      </c>
      <c r="F113" s="581">
        <v>0</v>
      </c>
      <c r="G113" s="582"/>
      <c r="H113" s="239"/>
      <c r="I113" s="241"/>
      <c r="J113" s="309"/>
      <c r="K113" s="315"/>
      <c r="L113" s="611" t="s">
        <v>980</v>
      </c>
      <c r="M113" s="612"/>
      <c r="N113" s="612"/>
      <c r="O113" s="612"/>
      <c r="P113" s="609" t="s">
        <v>983</v>
      </c>
      <c r="Q113" s="609"/>
      <c r="R113" s="609"/>
      <c r="S113" s="610"/>
      <c r="U113" s="54">
        <v>1</v>
      </c>
    </row>
    <row r="114" spans="1:21" s="54" customFormat="1" ht="30" x14ac:dyDescent="0.25">
      <c r="A114" s="356" t="s">
        <v>1013</v>
      </c>
      <c r="B114" s="61" t="s">
        <v>963</v>
      </c>
      <c r="C114" s="592"/>
      <c r="D114" s="189" t="s">
        <v>562</v>
      </c>
      <c r="E114" s="239"/>
      <c r="F114" s="581"/>
      <c r="G114" s="582"/>
      <c r="H114" s="239"/>
      <c r="I114" s="241"/>
      <c r="J114" s="309"/>
      <c r="K114" s="315"/>
      <c r="L114" s="613"/>
      <c r="M114" s="609"/>
      <c r="N114" s="609"/>
      <c r="O114" s="609"/>
      <c r="P114" s="609"/>
      <c r="Q114" s="609"/>
      <c r="R114" s="609"/>
      <c r="S114" s="610"/>
      <c r="T114" s="337" t="b">
        <f>E114=H114</f>
        <v>1</v>
      </c>
    </row>
    <row r="115" spans="1:21" s="54" customFormat="1" ht="30" customHeight="1" x14ac:dyDescent="0.25">
      <c r="A115" s="356" t="s">
        <v>1012</v>
      </c>
      <c r="B115" s="61" t="s">
        <v>963</v>
      </c>
      <c r="C115" s="592"/>
      <c r="D115" s="186" t="s">
        <v>572</v>
      </c>
      <c r="E115" s="239">
        <v>0</v>
      </c>
      <c r="F115" s="581">
        <v>0.65</v>
      </c>
      <c r="G115" s="582"/>
      <c r="H115" s="239"/>
      <c r="I115" s="241"/>
      <c r="J115" s="309"/>
      <c r="K115" s="315"/>
      <c r="L115" s="611" t="s">
        <v>980</v>
      </c>
      <c r="M115" s="612"/>
      <c r="N115" s="612"/>
      <c r="O115" s="612"/>
      <c r="P115" s="609" t="s">
        <v>983</v>
      </c>
      <c r="Q115" s="609"/>
      <c r="R115" s="609"/>
      <c r="S115" s="610"/>
      <c r="U115" s="54">
        <v>1</v>
      </c>
    </row>
    <row r="116" spans="1:21" s="54" customFormat="1" ht="30" customHeight="1" x14ac:dyDescent="0.25">
      <c r="A116" s="356" t="s">
        <v>1012</v>
      </c>
      <c r="B116" s="61" t="s">
        <v>963</v>
      </c>
      <c r="C116" s="592"/>
      <c r="D116" s="186" t="s">
        <v>573</v>
      </c>
      <c r="E116" s="239">
        <v>0</v>
      </c>
      <c r="F116" s="581">
        <v>0.67</v>
      </c>
      <c r="G116" s="582"/>
      <c r="H116" s="239"/>
      <c r="I116" s="241"/>
      <c r="J116" s="309"/>
      <c r="K116" s="315"/>
      <c r="L116" s="611" t="s">
        <v>980</v>
      </c>
      <c r="M116" s="612"/>
      <c r="N116" s="612"/>
      <c r="O116" s="612"/>
      <c r="P116" s="609" t="s">
        <v>983</v>
      </c>
      <c r="Q116" s="609"/>
      <c r="R116" s="609"/>
      <c r="S116" s="610"/>
      <c r="U116" s="54">
        <v>1</v>
      </c>
    </row>
    <row r="117" spans="1:21" s="54" customFormat="1" ht="30" x14ac:dyDescent="0.25">
      <c r="A117" s="356" t="s">
        <v>1012</v>
      </c>
      <c r="B117" s="61" t="s">
        <v>963</v>
      </c>
      <c r="C117" s="592"/>
      <c r="D117" s="187" t="s">
        <v>574</v>
      </c>
      <c r="E117" s="239">
        <v>1</v>
      </c>
      <c r="F117" s="581">
        <v>0.86</v>
      </c>
      <c r="G117" s="582"/>
      <c r="H117" s="239"/>
      <c r="I117" s="241"/>
      <c r="J117" s="309"/>
      <c r="K117" s="315"/>
      <c r="L117" s="611"/>
      <c r="M117" s="612"/>
      <c r="N117" s="612"/>
      <c r="O117" s="612"/>
      <c r="P117" s="609"/>
      <c r="Q117" s="609"/>
      <c r="R117" s="609"/>
      <c r="S117" s="610"/>
    </row>
    <row r="118" spans="1:21" s="54" customFormat="1" ht="30" customHeight="1" x14ac:dyDescent="0.25">
      <c r="A118" s="356" t="s">
        <v>1011</v>
      </c>
      <c r="B118" s="61" t="s">
        <v>963</v>
      </c>
      <c r="C118" s="592"/>
      <c r="D118" s="190" t="s">
        <v>941</v>
      </c>
      <c r="E118" s="239">
        <v>0</v>
      </c>
      <c r="F118" s="581">
        <v>0</v>
      </c>
      <c r="G118" s="582"/>
      <c r="H118" s="239">
        <v>0</v>
      </c>
      <c r="I118" s="241">
        <v>0</v>
      </c>
      <c r="J118" s="309"/>
      <c r="K118" s="315"/>
      <c r="L118" s="631" t="s">
        <v>1052</v>
      </c>
      <c r="M118" s="632"/>
      <c r="N118" s="632"/>
      <c r="O118" s="632"/>
      <c r="P118" s="609" t="s">
        <v>983</v>
      </c>
      <c r="Q118" s="609"/>
      <c r="R118" s="609"/>
      <c r="S118" s="610"/>
      <c r="T118" s="337" t="b">
        <f>E118=H118</f>
        <v>1</v>
      </c>
    </row>
    <row r="119" spans="1:21" s="54" customFormat="1" ht="44.25" customHeight="1" x14ac:dyDescent="0.25">
      <c r="A119" s="356" t="s">
        <v>1012</v>
      </c>
      <c r="B119" s="61" t="s">
        <v>963</v>
      </c>
      <c r="C119" s="592"/>
      <c r="D119" s="186" t="s">
        <v>581</v>
      </c>
      <c r="E119" s="239">
        <v>0</v>
      </c>
      <c r="F119" s="581">
        <v>0.39</v>
      </c>
      <c r="G119" s="582"/>
      <c r="H119" s="239"/>
      <c r="I119" s="241"/>
      <c r="J119" s="309">
        <v>0</v>
      </c>
      <c r="K119" s="315">
        <v>0.5</v>
      </c>
      <c r="L119" s="611" t="s">
        <v>980</v>
      </c>
      <c r="M119" s="612"/>
      <c r="N119" s="612"/>
      <c r="O119" s="612"/>
      <c r="P119" s="609" t="s">
        <v>983</v>
      </c>
      <c r="Q119" s="609"/>
      <c r="R119" s="609"/>
      <c r="S119" s="610"/>
      <c r="U119" s="54">
        <v>1</v>
      </c>
    </row>
    <row r="120" spans="1:21" s="54" customFormat="1" ht="44.25" customHeight="1" x14ac:dyDescent="0.25">
      <c r="A120" s="356" t="s">
        <v>1011</v>
      </c>
      <c r="B120" s="61" t="s">
        <v>963</v>
      </c>
      <c r="C120" s="592"/>
      <c r="D120" s="190" t="s">
        <v>1017</v>
      </c>
      <c r="E120" s="353">
        <v>0</v>
      </c>
      <c r="F120" s="581">
        <v>0.39</v>
      </c>
      <c r="G120" s="582"/>
      <c r="H120" s="259">
        <v>0</v>
      </c>
      <c r="I120" s="260">
        <v>0</v>
      </c>
      <c r="J120" s="309"/>
      <c r="K120" s="315"/>
      <c r="L120" s="611" t="s">
        <v>980</v>
      </c>
      <c r="M120" s="612"/>
      <c r="N120" s="612"/>
      <c r="O120" s="614"/>
      <c r="P120" s="613" t="s">
        <v>1053</v>
      </c>
      <c r="Q120" s="609"/>
      <c r="R120" s="609"/>
      <c r="S120" s="610"/>
      <c r="T120" s="337" t="b">
        <f>E120=H120</f>
        <v>1</v>
      </c>
      <c r="U120" s="54">
        <v>1</v>
      </c>
    </row>
    <row r="121" spans="1:21" s="54" customFormat="1" ht="48" customHeight="1" x14ac:dyDescent="0.25">
      <c r="A121" s="356" t="s">
        <v>1011</v>
      </c>
      <c r="B121" s="61" t="s">
        <v>963</v>
      </c>
      <c r="C121" s="592"/>
      <c r="D121" s="190" t="s">
        <v>943</v>
      </c>
      <c r="E121" s="239">
        <v>0</v>
      </c>
      <c r="F121" s="581">
        <v>0.81</v>
      </c>
      <c r="G121" s="582"/>
      <c r="H121" s="239">
        <v>0</v>
      </c>
      <c r="I121" s="241">
        <v>0</v>
      </c>
      <c r="J121" s="309"/>
      <c r="K121" s="315"/>
      <c r="L121" s="611" t="s">
        <v>980</v>
      </c>
      <c r="M121" s="612"/>
      <c r="N121" s="612"/>
      <c r="O121" s="612"/>
      <c r="P121" s="609" t="s">
        <v>983</v>
      </c>
      <c r="Q121" s="609"/>
      <c r="R121" s="609"/>
      <c r="S121" s="610"/>
      <c r="T121" s="337" t="b">
        <f>E121=H121</f>
        <v>1</v>
      </c>
      <c r="U121" s="54">
        <v>1</v>
      </c>
    </row>
    <row r="122" spans="1:21" s="54" customFormat="1" ht="30" customHeight="1" x14ac:dyDescent="0.25">
      <c r="A122" s="356" t="s">
        <v>1012</v>
      </c>
      <c r="B122" s="61" t="s">
        <v>963</v>
      </c>
      <c r="C122" s="592"/>
      <c r="D122" s="212" t="s">
        <v>946</v>
      </c>
      <c r="E122" s="239">
        <v>0</v>
      </c>
      <c r="F122" s="581">
        <v>0</v>
      </c>
      <c r="G122" s="582"/>
      <c r="H122" s="239"/>
      <c r="I122" s="241"/>
      <c r="J122" s="309">
        <v>1</v>
      </c>
      <c r="K122" s="315">
        <v>1</v>
      </c>
      <c r="L122" s="611" t="s">
        <v>1052</v>
      </c>
      <c r="M122" s="612"/>
      <c r="N122" s="612"/>
      <c r="O122" s="612"/>
      <c r="P122" s="609" t="s">
        <v>1050</v>
      </c>
      <c r="Q122" s="609"/>
      <c r="R122" s="609"/>
      <c r="S122" s="610"/>
      <c r="U122" s="54">
        <v>1</v>
      </c>
    </row>
    <row r="123" spans="1:21" s="54" customFormat="1" ht="30" x14ac:dyDescent="0.25">
      <c r="A123" s="356" t="s">
        <v>1012</v>
      </c>
      <c r="B123" s="61" t="s">
        <v>962</v>
      </c>
      <c r="C123" s="247" t="s">
        <v>760</v>
      </c>
      <c r="D123" s="212" t="s">
        <v>947</v>
      </c>
      <c r="E123" s="239">
        <v>0</v>
      </c>
      <c r="F123" s="581">
        <v>0</v>
      </c>
      <c r="G123" s="582"/>
      <c r="H123" s="239">
        <v>0</v>
      </c>
      <c r="I123" s="241">
        <v>0</v>
      </c>
      <c r="J123" s="309"/>
      <c r="K123" s="315"/>
      <c r="L123" s="613" t="s">
        <v>893</v>
      </c>
      <c r="M123" s="609"/>
      <c r="N123" s="609"/>
      <c r="O123" s="609"/>
      <c r="P123" s="609"/>
      <c r="Q123" s="609"/>
      <c r="R123" s="609"/>
      <c r="S123" s="610"/>
    </row>
    <row r="124" spans="1:21" s="54" customFormat="1" ht="30" customHeight="1" x14ac:dyDescent="0.25">
      <c r="A124" s="356" t="s">
        <v>1012</v>
      </c>
      <c r="B124" s="61" t="s">
        <v>962</v>
      </c>
      <c r="C124" s="243" t="s">
        <v>757</v>
      </c>
      <c r="D124" s="212" t="s">
        <v>948</v>
      </c>
      <c r="E124" s="239">
        <v>0</v>
      </c>
      <c r="F124" s="581">
        <v>0</v>
      </c>
      <c r="G124" s="582"/>
      <c r="H124" s="239">
        <v>1</v>
      </c>
      <c r="I124" s="241">
        <v>0.59</v>
      </c>
      <c r="J124" s="309"/>
      <c r="K124" s="315"/>
      <c r="L124" s="613" t="s">
        <v>1032</v>
      </c>
      <c r="M124" s="609"/>
      <c r="N124" s="609"/>
      <c r="O124" s="609"/>
      <c r="P124" s="609"/>
      <c r="Q124" s="609"/>
      <c r="R124" s="609"/>
      <c r="S124" s="610"/>
    </row>
    <row r="125" spans="1:21" x14ac:dyDescent="0.25">
      <c r="B125" s="590" t="s">
        <v>966</v>
      </c>
      <c r="C125" s="590"/>
      <c r="D125" s="590"/>
      <c r="E125" s="590"/>
      <c r="F125" s="328">
        <f>AVERAGE(F22:G124)</f>
        <v>0.38818404255319139</v>
      </c>
      <c r="G125" s="263"/>
      <c r="I125" s="264">
        <f>AVERAGE(I22:L124)</f>
        <v>0.44197183098591547</v>
      </c>
      <c r="K125" s="264">
        <f>AVERAGE(K22:N124)</f>
        <v>0.67333333333333334</v>
      </c>
      <c r="L125" s="263"/>
      <c r="U125" s="222">
        <f>SUM(U21:U124)</f>
        <v>42</v>
      </c>
    </row>
    <row r="126" spans="1:21" x14ac:dyDescent="0.25">
      <c r="F126" s="248"/>
    </row>
    <row r="127" spans="1:21" x14ac:dyDescent="0.25">
      <c r="F127" s="257"/>
    </row>
    <row r="128" spans="1:21" x14ac:dyDescent="0.25">
      <c r="F128" s="248"/>
    </row>
    <row r="129" spans="1:21" x14ac:dyDescent="0.25">
      <c r="F129" s="248"/>
    </row>
    <row r="130" spans="1:21" x14ac:dyDescent="0.25">
      <c r="C130" s="586" t="s">
        <v>665</v>
      </c>
      <c r="D130" s="586"/>
      <c r="E130" s="586"/>
      <c r="F130" s="586"/>
      <c r="G130" s="586"/>
      <c r="H130" s="586"/>
      <c r="I130" s="586"/>
      <c r="J130" s="586"/>
      <c r="K130" s="586"/>
      <c r="L130" s="586"/>
      <c r="M130" s="586"/>
      <c r="N130" s="586"/>
      <c r="O130" s="586"/>
      <c r="P130" s="586"/>
    </row>
    <row r="131" spans="1:21" x14ac:dyDescent="0.25">
      <c r="C131" s="244"/>
      <c r="D131" s="244"/>
      <c r="E131" s="244"/>
      <c r="F131" s="244"/>
      <c r="G131" s="244"/>
      <c r="H131" s="244"/>
      <c r="I131" s="302"/>
      <c r="J131" s="312"/>
      <c r="K131" s="312"/>
      <c r="L131" s="244"/>
      <c r="M131" s="244"/>
      <c r="N131" s="244"/>
      <c r="O131" s="244"/>
      <c r="P131" s="244"/>
    </row>
    <row r="132" spans="1:21" s="231" customFormat="1" ht="49.5" customHeight="1" x14ac:dyDescent="0.25">
      <c r="A132" s="357"/>
      <c r="C132" s="232"/>
      <c r="D132" s="233" t="s">
        <v>1040</v>
      </c>
      <c r="E132" s="233" t="s">
        <v>1041</v>
      </c>
      <c r="F132" s="233" t="s">
        <v>1042</v>
      </c>
      <c r="G132" s="232"/>
      <c r="H132" s="232"/>
      <c r="I132" s="232"/>
      <c r="J132" s="232"/>
      <c r="K132" s="232"/>
      <c r="L132" s="232"/>
      <c r="M132" s="232"/>
      <c r="N132" s="232"/>
      <c r="O132" s="232"/>
      <c r="P132" s="232"/>
      <c r="Q132" s="234"/>
      <c r="R132" s="234"/>
      <c r="S132" s="234"/>
    </row>
    <row r="133" spans="1:21" s="54" customFormat="1" x14ac:dyDescent="0.25">
      <c r="A133" s="356"/>
      <c r="C133" s="219" t="s">
        <v>965</v>
      </c>
      <c r="D133" s="216">
        <f>COUNTIFS($B$140:$B$155,C133,$A$140:$A$155,$R$3)+COUNTIFS($B$140:$B$155,C133,A140:A155,$R$5)+COUNTIFS($B$140:$B$155,C133,$A$140:$A$155,R6)</f>
        <v>2</v>
      </c>
      <c r="E133" s="216">
        <f>COUNTIFS($B$140:$B$155,C133,$A$140:$A$155,$R$3,$H$140:$H$155,1)+COUNTIFS($B$140:$B$155,C133,$A$140:$A$155,$R$5,$H$140:$H$155,1)</f>
        <v>0</v>
      </c>
      <c r="F133" s="230">
        <f>+E133/D133</f>
        <v>0</v>
      </c>
      <c r="G133" s="237"/>
      <c r="H133" s="237"/>
      <c r="I133" s="237"/>
      <c r="J133" s="306"/>
      <c r="K133" s="306"/>
      <c r="L133" s="237"/>
      <c r="M133" s="237"/>
      <c r="N133" s="237"/>
      <c r="O133" s="237"/>
      <c r="P133" s="237"/>
      <c r="Q133" s="178"/>
      <c r="R133" s="178"/>
      <c r="S133" s="178"/>
    </row>
    <row r="134" spans="1:21" s="54" customFormat="1" x14ac:dyDescent="0.25">
      <c r="A134" s="356"/>
      <c r="C134" s="61" t="s">
        <v>962</v>
      </c>
      <c r="D134" s="216">
        <f>COUNTIFS($B$140:$B$155,C134,$A$140:$A$155,$R$3)+COUNTIFS($B$140:$B$155,C134,$A$140:$A$155,$R$5)+COUNTIFS($B$140:$B$155,C134,$A$140:$A$155,R7)</f>
        <v>8</v>
      </c>
      <c r="E134" s="216">
        <f>COUNTIFS($B$140:$B$155,C134,$A$140:$A$155,$R$3,$H$140:$H$155,1)+COUNTIFS($B$140:$B$155,C134,$A$140:$A$155,$R$5,$H$140:$H$155,1)</f>
        <v>5</v>
      </c>
      <c r="F134" s="230">
        <f>+E134/D134</f>
        <v>0.625</v>
      </c>
      <c r="G134" s="237"/>
      <c r="H134" s="237"/>
      <c r="I134" s="237"/>
      <c r="J134" s="306"/>
      <c r="K134" s="306"/>
      <c r="L134" s="237"/>
      <c r="M134" s="237"/>
      <c r="N134" s="237"/>
      <c r="O134" s="237"/>
      <c r="P134" s="237"/>
      <c r="Q134" s="178"/>
      <c r="R134" s="178"/>
      <c r="S134" s="178"/>
    </row>
    <row r="135" spans="1:21" s="54" customFormat="1" x14ac:dyDescent="0.25">
      <c r="A135" s="356"/>
      <c r="C135" s="61" t="s">
        <v>963</v>
      </c>
      <c r="D135" s="216">
        <f>COUNTIFS($B$140:$B$155,C135,$A$140:$A$155,$R$3)+COUNTIFS($B$140:$B$155,C135,$A$140:$A$155,$R$5)+COUNTIFS($B$140:$B$155,C135,$A$140:$A$155,R8)</f>
        <v>2</v>
      </c>
      <c r="E135" s="216">
        <f>COUNTIFS($B$140:$B$155,C135,$A$140:$A$155,$R$3,$H$140:$H$155,1)+COUNTIFS($B$140:$B$155,C135,$A$140:$A$155,$R$5,$H$140:$H$155,1)</f>
        <v>0</v>
      </c>
      <c r="F135" s="230">
        <f>+E135/D135</f>
        <v>0</v>
      </c>
      <c r="G135" s="237"/>
      <c r="H135" s="237"/>
      <c r="I135" s="237"/>
      <c r="J135" s="306"/>
      <c r="K135" s="306"/>
      <c r="L135" s="237"/>
      <c r="M135" s="237"/>
      <c r="N135" s="237"/>
      <c r="O135" s="237"/>
      <c r="P135" s="237"/>
      <c r="Q135" s="178"/>
      <c r="R135" s="178"/>
      <c r="S135" s="178"/>
    </row>
    <row r="136" spans="1:21" s="54" customFormat="1" x14ac:dyDescent="0.25">
      <c r="A136" s="356"/>
      <c r="C136" s="221"/>
      <c r="D136" s="258"/>
      <c r="E136" s="258"/>
      <c r="F136" s="229"/>
      <c r="G136" s="258"/>
      <c r="H136" s="258"/>
      <c r="I136" s="258"/>
      <c r="J136" s="306"/>
      <c r="K136" s="306"/>
      <c r="L136" s="258"/>
      <c r="M136" s="258"/>
      <c r="N136" s="258"/>
      <c r="O136" s="258"/>
      <c r="P136" s="258"/>
      <c r="Q136" s="178"/>
      <c r="R136" s="178"/>
      <c r="S136" s="178"/>
    </row>
    <row r="137" spans="1:21" x14ac:dyDescent="0.25">
      <c r="C137" s="244"/>
      <c r="D137" s="244"/>
      <c r="E137" s="244"/>
      <c r="F137" s="244"/>
      <c r="G137" s="244"/>
      <c r="H137" s="244"/>
      <c r="I137" s="244"/>
      <c r="J137" s="312"/>
      <c r="K137" s="312"/>
      <c r="L137" s="244"/>
      <c r="M137" s="244"/>
      <c r="N137" s="244"/>
      <c r="O137" s="244"/>
      <c r="P137" s="244"/>
    </row>
    <row r="138" spans="1:21" x14ac:dyDescent="0.25">
      <c r="C138" s="244"/>
      <c r="D138" s="244"/>
      <c r="E138" s="618" t="s">
        <v>977</v>
      </c>
      <c r="F138" s="618"/>
      <c r="G138" s="618"/>
      <c r="H138" s="618" t="s">
        <v>978</v>
      </c>
      <c r="I138" s="618"/>
      <c r="J138" s="618" t="s">
        <v>978</v>
      </c>
      <c r="K138" s="618"/>
      <c r="L138" s="244"/>
      <c r="M138" s="244"/>
      <c r="N138" s="244"/>
      <c r="O138" s="244"/>
      <c r="P138" s="244"/>
    </row>
    <row r="139" spans="1:21" s="215" customFormat="1" ht="30" customHeight="1" x14ac:dyDescent="0.25">
      <c r="A139" s="355"/>
      <c r="B139" s="242" t="s">
        <v>964</v>
      </c>
      <c r="C139" s="242" t="s">
        <v>967</v>
      </c>
      <c r="D139" s="250" t="s">
        <v>968</v>
      </c>
      <c r="E139" s="261" t="s">
        <v>921</v>
      </c>
      <c r="F139" s="585" t="s">
        <v>874</v>
      </c>
      <c r="G139" s="585"/>
      <c r="H139" s="261" t="s">
        <v>921</v>
      </c>
      <c r="I139" s="261" t="s">
        <v>979</v>
      </c>
      <c r="J139" s="313" t="s">
        <v>921</v>
      </c>
      <c r="K139" s="313" t="s">
        <v>979</v>
      </c>
      <c r="L139" s="587" t="s">
        <v>875</v>
      </c>
      <c r="M139" s="587"/>
      <c r="N139" s="587"/>
      <c r="O139" s="587"/>
      <c r="P139" s="587"/>
      <c r="Q139" s="587"/>
      <c r="R139" s="587"/>
      <c r="S139" s="587"/>
    </row>
    <row r="140" spans="1:21" s="54" customFormat="1" ht="30" x14ac:dyDescent="0.25">
      <c r="A140" s="54" t="s">
        <v>1009</v>
      </c>
      <c r="B140" s="61" t="s">
        <v>963</v>
      </c>
      <c r="C140" s="240" t="s">
        <v>686</v>
      </c>
      <c r="D140" s="188" t="s">
        <v>680</v>
      </c>
      <c r="E140" s="239">
        <v>0</v>
      </c>
      <c r="F140" s="581">
        <v>0</v>
      </c>
      <c r="G140" s="582"/>
      <c r="H140" s="292">
        <v>0</v>
      </c>
      <c r="I140" s="293">
        <v>0</v>
      </c>
      <c r="J140" s="309">
        <v>0</v>
      </c>
      <c r="K140" s="315">
        <v>0</v>
      </c>
      <c r="L140" s="588" t="s">
        <v>893</v>
      </c>
      <c r="M140" s="588"/>
      <c r="N140" s="588"/>
      <c r="O140" s="588"/>
      <c r="P140" s="588"/>
      <c r="Q140" s="588"/>
      <c r="R140" s="588"/>
      <c r="S140" s="588"/>
      <c r="T140" s="54" t="b">
        <f>+E140=J140</f>
        <v>1</v>
      </c>
    </row>
    <row r="141" spans="1:21" s="54" customFormat="1" ht="30" x14ac:dyDescent="0.25">
      <c r="A141" s="54" t="s">
        <v>1009</v>
      </c>
      <c r="B141" s="61" t="s">
        <v>963</v>
      </c>
      <c r="C141" s="240" t="s">
        <v>545</v>
      </c>
      <c r="D141" s="188" t="s">
        <v>670</v>
      </c>
      <c r="E141" s="239">
        <v>0</v>
      </c>
      <c r="F141" s="581">
        <v>0.75</v>
      </c>
      <c r="G141" s="582"/>
      <c r="H141" s="292"/>
      <c r="I141" s="293"/>
      <c r="J141" s="309">
        <v>1</v>
      </c>
      <c r="K141" s="315">
        <v>0.8</v>
      </c>
      <c r="L141" s="588" t="s">
        <v>1044</v>
      </c>
      <c r="M141" s="588"/>
      <c r="N141" s="588"/>
      <c r="O141" s="588"/>
      <c r="P141" s="588"/>
      <c r="Q141" s="588"/>
      <c r="R141" s="588"/>
      <c r="S141" s="588"/>
      <c r="T141" s="54" t="b">
        <f t="shared" ref="T141:T155" si="3">+E141=J141</f>
        <v>0</v>
      </c>
    </row>
    <row r="142" spans="1:21" s="54" customFormat="1" ht="30" x14ac:dyDescent="0.25">
      <c r="A142" s="54" t="s">
        <v>1011</v>
      </c>
      <c r="B142" s="61" t="s">
        <v>962</v>
      </c>
      <c r="C142" s="240" t="s">
        <v>548</v>
      </c>
      <c r="D142" s="184" t="s">
        <v>679</v>
      </c>
      <c r="E142" s="239">
        <v>0</v>
      </c>
      <c r="F142" s="581">
        <v>0</v>
      </c>
      <c r="G142" s="582"/>
      <c r="H142" s="292">
        <v>0</v>
      </c>
      <c r="I142" s="293">
        <v>0</v>
      </c>
      <c r="J142" s="309">
        <v>0</v>
      </c>
      <c r="K142" s="315">
        <v>0</v>
      </c>
      <c r="L142" s="588" t="s">
        <v>893</v>
      </c>
      <c r="M142" s="588"/>
      <c r="N142" s="588"/>
      <c r="O142" s="588"/>
      <c r="P142" s="588"/>
      <c r="Q142" s="588"/>
      <c r="R142" s="588"/>
      <c r="S142" s="588"/>
      <c r="T142" s="54" t="b">
        <f t="shared" si="3"/>
        <v>1</v>
      </c>
    </row>
    <row r="143" spans="1:21" s="54" customFormat="1" ht="28.5" customHeight="1" x14ac:dyDescent="0.25">
      <c r="A143" s="54" t="s">
        <v>1011</v>
      </c>
      <c r="B143" s="61" t="s">
        <v>962</v>
      </c>
      <c r="C143" s="240" t="s">
        <v>789</v>
      </c>
      <c r="D143" s="184" t="s">
        <v>784</v>
      </c>
      <c r="E143" s="239">
        <v>0</v>
      </c>
      <c r="F143" s="581">
        <v>0</v>
      </c>
      <c r="G143" s="582"/>
      <c r="H143" s="292">
        <v>0</v>
      </c>
      <c r="I143" s="293">
        <v>0</v>
      </c>
      <c r="J143" s="309">
        <v>0</v>
      </c>
      <c r="K143" s="315">
        <v>0</v>
      </c>
      <c r="L143" s="611" t="s">
        <v>980</v>
      </c>
      <c r="M143" s="612"/>
      <c r="N143" s="612"/>
      <c r="O143" s="612"/>
      <c r="P143" s="609"/>
      <c r="Q143" s="609"/>
      <c r="R143" s="609"/>
      <c r="S143" s="610"/>
      <c r="T143" s="54" t="b">
        <f t="shared" si="3"/>
        <v>1</v>
      </c>
      <c r="U143" s="54">
        <v>1</v>
      </c>
    </row>
    <row r="144" spans="1:21" s="54" customFormat="1" ht="30" x14ac:dyDescent="0.25">
      <c r="A144" s="356" t="s">
        <v>1012</v>
      </c>
      <c r="B144" s="219" t="s">
        <v>965</v>
      </c>
      <c r="C144" s="635" t="s">
        <v>36</v>
      </c>
      <c r="D144" s="186" t="s">
        <v>750</v>
      </c>
      <c r="E144" s="239">
        <v>0</v>
      </c>
      <c r="F144" s="581">
        <v>0</v>
      </c>
      <c r="G144" s="582"/>
      <c r="H144" s="292">
        <v>1</v>
      </c>
      <c r="I144" s="293">
        <v>0.83</v>
      </c>
      <c r="J144" s="309"/>
      <c r="K144" s="315"/>
      <c r="L144" s="588"/>
      <c r="M144" s="588"/>
      <c r="N144" s="588"/>
      <c r="O144" s="588"/>
      <c r="P144" s="588"/>
      <c r="Q144" s="588"/>
      <c r="R144" s="588"/>
      <c r="S144" s="588"/>
      <c r="T144" s="54" t="b">
        <f t="shared" si="3"/>
        <v>1</v>
      </c>
    </row>
    <row r="145" spans="1:21" s="54" customFormat="1" ht="30.75" customHeight="1" x14ac:dyDescent="0.25">
      <c r="A145" s="356" t="s">
        <v>1012</v>
      </c>
      <c r="B145" s="219" t="s">
        <v>965</v>
      </c>
      <c r="C145" s="589"/>
      <c r="D145" s="212" t="s">
        <v>1036</v>
      </c>
      <c r="E145" s="300">
        <v>0</v>
      </c>
      <c r="F145" s="633">
        <v>0</v>
      </c>
      <c r="G145" s="634"/>
      <c r="H145" s="300">
        <v>0</v>
      </c>
      <c r="I145" s="301">
        <v>0</v>
      </c>
      <c r="J145" s="309">
        <v>0</v>
      </c>
      <c r="K145" s="315">
        <v>0</v>
      </c>
      <c r="L145" s="611" t="s">
        <v>980</v>
      </c>
      <c r="M145" s="612"/>
      <c r="N145" s="612"/>
      <c r="O145" s="612"/>
      <c r="P145" s="609"/>
      <c r="Q145" s="609"/>
      <c r="R145" s="609"/>
      <c r="S145" s="610"/>
      <c r="T145" s="54" t="b">
        <f t="shared" si="3"/>
        <v>1</v>
      </c>
      <c r="U145" s="54">
        <v>1</v>
      </c>
    </row>
    <row r="146" spans="1:21" s="54" customFormat="1" ht="30" x14ac:dyDescent="0.25">
      <c r="A146" s="356" t="s">
        <v>1012</v>
      </c>
      <c r="B146" s="61" t="s">
        <v>962</v>
      </c>
      <c r="C146" s="240" t="s">
        <v>161</v>
      </c>
      <c r="D146" s="186" t="s">
        <v>674</v>
      </c>
      <c r="E146" s="239">
        <v>1</v>
      </c>
      <c r="F146" s="581">
        <v>0.83</v>
      </c>
      <c r="G146" s="582"/>
      <c r="H146" s="292"/>
      <c r="I146" s="293"/>
      <c r="J146" s="309"/>
      <c r="K146" s="315"/>
      <c r="L146" s="588"/>
      <c r="M146" s="588"/>
      <c r="N146" s="588"/>
      <c r="O146" s="588"/>
      <c r="P146" s="588"/>
      <c r="Q146" s="588"/>
      <c r="R146" s="588"/>
      <c r="S146" s="588"/>
      <c r="T146" s="54" t="b">
        <f t="shared" si="3"/>
        <v>0</v>
      </c>
    </row>
    <row r="147" spans="1:21" s="54" customFormat="1" ht="30" x14ac:dyDescent="0.25">
      <c r="A147" s="356" t="s">
        <v>1012</v>
      </c>
      <c r="B147" s="61" t="s">
        <v>962</v>
      </c>
      <c r="C147" s="580" t="s">
        <v>137</v>
      </c>
      <c r="D147" s="186" t="s">
        <v>672</v>
      </c>
      <c r="E147" s="239">
        <v>0</v>
      </c>
      <c r="F147" s="581">
        <v>0.4</v>
      </c>
      <c r="G147" s="582"/>
      <c r="H147" s="292"/>
      <c r="I147" s="293"/>
      <c r="J147" s="309"/>
      <c r="K147" s="315"/>
      <c r="L147" s="588"/>
      <c r="M147" s="588"/>
      <c r="N147" s="588"/>
      <c r="O147" s="588"/>
      <c r="P147" s="588"/>
      <c r="Q147" s="588"/>
      <c r="R147" s="588"/>
      <c r="S147" s="588"/>
      <c r="T147" s="54" t="b">
        <f t="shared" si="3"/>
        <v>1</v>
      </c>
    </row>
    <row r="148" spans="1:21" s="54" customFormat="1" ht="30" x14ac:dyDescent="0.25">
      <c r="A148" s="356" t="s">
        <v>1012</v>
      </c>
      <c r="B148" s="61" t="s">
        <v>962</v>
      </c>
      <c r="C148" s="580"/>
      <c r="D148" s="212" t="s">
        <v>676</v>
      </c>
      <c r="E148" s="239">
        <v>1</v>
      </c>
      <c r="F148" s="581">
        <v>1</v>
      </c>
      <c r="G148" s="582"/>
      <c r="H148" s="292"/>
      <c r="I148" s="293"/>
      <c r="J148" s="309"/>
      <c r="K148" s="315"/>
      <c r="L148" s="588"/>
      <c r="M148" s="588"/>
      <c r="N148" s="588"/>
      <c r="O148" s="588"/>
      <c r="P148" s="588"/>
      <c r="Q148" s="588"/>
      <c r="R148" s="588"/>
      <c r="S148" s="588"/>
      <c r="T148" s="54" t="b">
        <f t="shared" si="3"/>
        <v>0</v>
      </c>
    </row>
    <row r="149" spans="1:21" s="54" customFormat="1" ht="30" x14ac:dyDescent="0.25">
      <c r="A149" s="356" t="s">
        <v>1012</v>
      </c>
      <c r="B149" s="61" t="s">
        <v>962</v>
      </c>
      <c r="C149" s="580"/>
      <c r="D149" s="186" t="s">
        <v>677</v>
      </c>
      <c r="E149" s="239">
        <v>1</v>
      </c>
      <c r="F149" s="581">
        <v>0.61</v>
      </c>
      <c r="G149" s="582"/>
      <c r="H149" s="292"/>
      <c r="I149" s="293"/>
      <c r="J149" s="309"/>
      <c r="K149" s="315"/>
      <c r="L149" s="588"/>
      <c r="M149" s="588"/>
      <c r="N149" s="588"/>
      <c r="O149" s="588"/>
      <c r="P149" s="588"/>
      <c r="Q149" s="588"/>
      <c r="R149" s="588"/>
      <c r="S149" s="588"/>
      <c r="T149" s="54" t="b">
        <f t="shared" si="3"/>
        <v>0</v>
      </c>
    </row>
    <row r="150" spans="1:21" s="54" customFormat="1" ht="30" x14ac:dyDescent="0.25">
      <c r="A150" s="54" t="s">
        <v>1009</v>
      </c>
      <c r="B150" s="61" t="s">
        <v>962</v>
      </c>
      <c r="C150" s="243" t="s">
        <v>954</v>
      </c>
      <c r="D150" s="188" t="s">
        <v>671</v>
      </c>
      <c r="E150" s="239">
        <v>1</v>
      </c>
      <c r="F150" s="581">
        <v>0.96</v>
      </c>
      <c r="G150" s="582"/>
      <c r="H150" s="292">
        <v>1</v>
      </c>
      <c r="I150" s="293" t="s">
        <v>1035</v>
      </c>
      <c r="J150" s="309">
        <v>1</v>
      </c>
      <c r="K150" s="315" t="s">
        <v>1035</v>
      </c>
      <c r="L150" s="588" t="s">
        <v>953</v>
      </c>
      <c r="M150" s="588"/>
      <c r="N150" s="588"/>
      <c r="O150" s="588"/>
      <c r="P150" s="588"/>
      <c r="Q150" s="588"/>
      <c r="R150" s="588"/>
      <c r="S150" s="588"/>
      <c r="T150" s="54" t="b">
        <f t="shared" si="3"/>
        <v>1</v>
      </c>
    </row>
    <row r="151" spans="1:21" s="54" customFormat="1" ht="30" customHeight="1" x14ac:dyDescent="0.25">
      <c r="A151" s="54" t="s">
        <v>1011</v>
      </c>
      <c r="B151" s="61" t="s">
        <v>962</v>
      </c>
      <c r="C151" s="580" t="s">
        <v>757</v>
      </c>
      <c r="D151" s="319" t="s">
        <v>666</v>
      </c>
      <c r="E151" s="239">
        <v>0</v>
      </c>
      <c r="F151" s="581">
        <v>0.62</v>
      </c>
      <c r="G151" s="582"/>
      <c r="H151" s="292">
        <v>1</v>
      </c>
      <c r="I151" s="293">
        <v>0.88</v>
      </c>
      <c r="J151" s="309">
        <v>1</v>
      </c>
      <c r="K151" s="315">
        <v>0.88</v>
      </c>
      <c r="L151" s="611" t="s">
        <v>980</v>
      </c>
      <c r="M151" s="612"/>
      <c r="N151" s="612"/>
      <c r="O151" s="612"/>
      <c r="P151" s="609" t="s">
        <v>953</v>
      </c>
      <c r="Q151" s="609"/>
      <c r="R151" s="609"/>
      <c r="S151" s="610"/>
      <c r="T151" s="54" t="b">
        <f t="shared" si="3"/>
        <v>0</v>
      </c>
      <c r="U151" s="54">
        <v>1</v>
      </c>
    </row>
    <row r="152" spans="1:21" s="54" customFormat="1" ht="30" customHeight="1" x14ac:dyDescent="0.25">
      <c r="A152" s="54" t="s">
        <v>1011</v>
      </c>
      <c r="B152" s="61" t="s">
        <v>962</v>
      </c>
      <c r="C152" s="580"/>
      <c r="D152" s="184" t="s">
        <v>667</v>
      </c>
      <c r="E152" s="239">
        <v>0</v>
      </c>
      <c r="F152" s="581">
        <v>0.47</v>
      </c>
      <c r="G152" s="582"/>
      <c r="H152" s="292">
        <v>1</v>
      </c>
      <c r="I152" s="293">
        <v>0.86</v>
      </c>
      <c r="J152" s="309">
        <v>1</v>
      </c>
      <c r="K152" s="315">
        <v>0.86</v>
      </c>
      <c r="L152" s="611" t="s">
        <v>980</v>
      </c>
      <c r="M152" s="612"/>
      <c r="N152" s="612"/>
      <c r="O152" s="612"/>
      <c r="P152" s="609" t="s">
        <v>953</v>
      </c>
      <c r="Q152" s="609"/>
      <c r="R152" s="609"/>
      <c r="S152" s="610"/>
      <c r="T152" s="54" t="b">
        <f t="shared" si="3"/>
        <v>0</v>
      </c>
      <c r="U152" s="54">
        <v>1</v>
      </c>
    </row>
    <row r="153" spans="1:21" s="54" customFormat="1" ht="30" x14ac:dyDescent="0.25">
      <c r="A153" s="54" t="s">
        <v>1011</v>
      </c>
      <c r="B153" s="61" t="s">
        <v>962</v>
      </c>
      <c r="C153" s="580"/>
      <c r="D153" s="184" t="s">
        <v>668</v>
      </c>
      <c r="E153" s="239">
        <v>1</v>
      </c>
      <c r="F153" s="581">
        <v>0.89</v>
      </c>
      <c r="G153" s="582"/>
      <c r="H153" s="292">
        <v>1</v>
      </c>
      <c r="I153" s="293">
        <v>0.99</v>
      </c>
      <c r="J153" s="309">
        <v>1</v>
      </c>
      <c r="K153" s="315">
        <v>0.99</v>
      </c>
      <c r="L153" s="588" t="s">
        <v>956</v>
      </c>
      <c r="M153" s="588"/>
      <c r="N153" s="588"/>
      <c r="O153" s="588"/>
      <c r="P153" s="588"/>
      <c r="Q153" s="588"/>
      <c r="R153" s="588"/>
      <c r="S153" s="588"/>
      <c r="T153" s="54" t="b">
        <f t="shared" si="3"/>
        <v>1</v>
      </c>
    </row>
    <row r="154" spans="1:21" s="54" customFormat="1" ht="32.25" customHeight="1" x14ac:dyDescent="0.25">
      <c r="A154" s="54" t="s">
        <v>1011</v>
      </c>
      <c r="B154" s="61" t="s">
        <v>962</v>
      </c>
      <c r="C154" s="580"/>
      <c r="D154" s="184" t="s">
        <v>669</v>
      </c>
      <c r="E154" s="239">
        <v>0</v>
      </c>
      <c r="F154" s="581">
        <v>0.28999999999999998</v>
      </c>
      <c r="G154" s="582"/>
      <c r="H154" s="292">
        <v>1</v>
      </c>
      <c r="I154" s="293">
        <v>0.65</v>
      </c>
      <c r="J154" s="309">
        <v>1</v>
      </c>
      <c r="K154" s="315">
        <v>0.65</v>
      </c>
      <c r="L154" s="588" t="s">
        <v>953</v>
      </c>
      <c r="M154" s="588"/>
      <c r="N154" s="588"/>
      <c r="O154" s="588"/>
      <c r="P154" s="588"/>
      <c r="Q154" s="588"/>
      <c r="R154" s="588"/>
      <c r="S154" s="588"/>
      <c r="T154" s="54" t="b">
        <f t="shared" si="3"/>
        <v>0</v>
      </c>
    </row>
    <row r="155" spans="1:21" s="54" customFormat="1" ht="26.25" customHeight="1" x14ac:dyDescent="0.25">
      <c r="A155" s="54" t="s">
        <v>1009</v>
      </c>
      <c r="B155" s="61" t="s">
        <v>962</v>
      </c>
      <c r="C155" s="240" t="s">
        <v>687</v>
      </c>
      <c r="D155" s="188" t="s">
        <v>681</v>
      </c>
      <c r="E155" s="239">
        <v>0</v>
      </c>
      <c r="F155" s="581">
        <v>0</v>
      </c>
      <c r="G155" s="582"/>
      <c r="H155" s="292">
        <v>0</v>
      </c>
      <c r="I155" s="293">
        <v>0</v>
      </c>
      <c r="J155" s="309">
        <v>0</v>
      </c>
      <c r="K155" s="315">
        <v>0</v>
      </c>
      <c r="L155" s="588" t="s">
        <v>893</v>
      </c>
      <c r="M155" s="588"/>
      <c r="N155" s="588"/>
      <c r="O155" s="588"/>
      <c r="P155" s="588"/>
      <c r="Q155" s="588"/>
      <c r="R155" s="588"/>
      <c r="S155" s="588"/>
      <c r="T155" s="54" t="b">
        <f t="shared" si="3"/>
        <v>1</v>
      </c>
    </row>
    <row r="156" spans="1:21" ht="26.25" customHeight="1" x14ac:dyDescent="0.25">
      <c r="A156" s="222"/>
      <c r="B156" s="591" t="s">
        <v>966</v>
      </c>
      <c r="C156" s="591"/>
      <c r="D156" s="591"/>
      <c r="E156" s="591"/>
      <c r="F156" s="583">
        <f>AVERAGE(F140:G155)</f>
        <v>0.42624999999999996</v>
      </c>
      <c r="G156" s="583"/>
      <c r="H156" s="248"/>
      <c r="I156" s="304">
        <f>AVERAGE(I140:I155)</f>
        <v>0.42099999999999999</v>
      </c>
      <c r="J156" s="310"/>
      <c r="K156" s="310">
        <f>AVERAGE(K140:K155)</f>
        <v>0.41800000000000004</v>
      </c>
      <c r="L156" s="321"/>
      <c r="M156" s="213"/>
      <c r="N156" s="213"/>
      <c r="O156" s="213"/>
      <c r="P156" s="213"/>
      <c r="Q156" s="213"/>
      <c r="R156" s="213"/>
      <c r="S156" s="213"/>
    </row>
    <row r="157" spans="1:21" ht="26.25" customHeight="1" x14ac:dyDescent="0.25">
      <c r="B157" s="251"/>
      <c r="C157" s="251"/>
      <c r="D157" s="251"/>
      <c r="E157" s="251"/>
      <c r="F157" s="248"/>
      <c r="G157" s="248"/>
      <c r="H157" s="248"/>
      <c r="I157" s="248"/>
      <c r="J157" s="310"/>
      <c r="K157" s="310"/>
      <c r="L157" s="213"/>
      <c r="M157" s="213"/>
      <c r="N157" s="213"/>
      <c r="O157" s="213"/>
      <c r="P157" s="213"/>
      <c r="Q157" s="213"/>
      <c r="R157" s="213"/>
      <c r="S157" s="213"/>
    </row>
    <row r="159" spans="1:21" x14ac:dyDescent="0.25">
      <c r="C159" s="586" t="s">
        <v>689</v>
      </c>
      <c r="D159" s="586"/>
      <c r="E159" s="586"/>
      <c r="F159" s="586"/>
      <c r="G159" s="586"/>
      <c r="H159" s="586"/>
      <c r="I159" s="586"/>
      <c r="J159" s="586"/>
      <c r="K159" s="586"/>
      <c r="L159" s="586"/>
      <c r="M159" s="586"/>
      <c r="N159" s="586"/>
      <c r="O159" s="586"/>
      <c r="P159" s="586"/>
    </row>
    <row r="161" spans="1:21" s="231" customFormat="1" ht="48.75" customHeight="1" x14ac:dyDescent="0.25">
      <c r="A161" s="357"/>
      <c r="C161" s="232"/>
      <c r="D161" s="233" t="s">
        <v>1040</v>
      </c>
      <c r="E161" s="233" t="s">
        <v>1041</v>
      </c>
      <c r="F161" s="233" t="s">
        <v>1042</v>
      </c>
      <c r="G161" s="232"/>
      <c r="H161" s="232"/>
      <c r="I161" s="232"/>
      <c r="J161" s="232"/>
      <c r="K161" s="232"/>
      <c r="L161" s="232"/>
      <c r="M161" s="232"/>
      <c r="N161" s="232"/>
      <c r="O161" s="232"/>
      <c r="P161" s="232"/>
      <c r="Q161" s="234"/>
      <c r="R161" s="234"/>
      <c r="S161" s="234"/>
    </row>
    <row r="162" spans="1:21" s="54" customFormat="1" x14ac:dyDescent="0.25">
      <c r="A162" s="356"/>
      <c r="C162" s="219" t="s">
        <v>965</v>
      </c>
      <c r="D162" s="216">
        <f>COUNTIFS($B$168:$B$175,C162,$A$168:$A$175,$R$3)+COUNTIFS($B$168:$B$175,C162,A168:A175,$R$5)+COUNTIFS($B$168:$B$175,C162,$A$168:$A$175,R35)</f>
        <v>3</v>
      </c>
      <c r="E162" s="216">
        <f>COUNTIFS($B$168:$B$175,C162,$A$168:$A$175,$R$3,$H$168:$H$175,1)+COUNTIFS($B$168:$B$175,C162,$A$168:$A$175,$R$5,$H$168:$H$175,1)</f>
        <v>0</v>
      </c>
      <c r="F162" s="230">
        <f>+E162/D162</f>
        <v>0</v>
      </c>
      <c r="G162" s="237"/>
      <c r="H162" s="237"/>
      <c r="I162" s="237"/>
      <c r="J162" s="306"/>
      <c r="K162" s="306"/>
      <c r="L162" s="237"/>
      <c r="M162" s="237"/>
      <c r="N162" s="237"/>
      <c r="O162" s="237"/>
      <c r="P162" s="237"/>
      <c r="Q162" s="178"/>
      <c r="R162" s="178"/>
      <c r="S162" s="178"/>
    </row>
    <row r="163" spans="1:21" s="54" customFormat="1" x14ac:dyDescent="0.25">
      <c r="A163" s="356"/>
      <c r="C163" s="61" t="s">
        <v>962</v>
      </c>
      <c r="D163" s="216">
        <f>COUNTIFS($B$168:$B$175,C163,$A$168:$A$175,$R$3)+COUNTIFS($B$168:$B$175,C163,A169:A176,$R$5)+COUNTIFS($B$168:$B$175,C163,$A$168:$A$175,R36)</f>
        <v>0</v>
      </c>
      <c r="E163" s="216">
        <f>COUNTIFS($B$168:$B$175,C163,$A$168:$A$175,$R$3,$H$168:$H$175,1)+COUNTIFS($B$168:$B$175,C163,$A$168:$A$175,$R$5,$H$168:$H$175,1)</f>
        <v>0</v>
      </c>
      <c r="F163" s="230"/>
      <c r="G163" s="237"/>
      <c r="H163" s="237"/>
      <c r="I163" s="237"/>
      <c r="J163" s="306"/>
      <c r="K163" s="306"/>
      <c r="L163" s="237"/>
      <c r="M163" s="237"/>
      <c r="N163" s="237"/>
      <c r="O163" s="237"/>
      <c r="P163" s="237"/>
      <c r="Q163" s="178"/>
      <c r="R163" s="178"/>
      <c r="S163" s="178"/>
    </row>
    <row r="164" spans="1:21" s="54" customFormat="1" x14ac:dyDescent="0.25">
      <c r="A164" s="356"/>
      <c r="C164" s="61" t="s">
        <v>963</v>
      </c>
      <c r="D164" s="216">
        <f>COUNTIFS($B$168:$B$175,C164,$A$168:$A$175,$R$3)+COUNTIFS($B$168:$B$175,C164,A170:A177,$R$5)+COUNTIFS($B$168:$B$175,C164,$A$168:$A$175,R37)</f>
        <v>0</v>
      </c>
      <c r="E164" s="216">
        <f>COUNTIFS($B$168:$B$175,C164,$A$168:$A$175,$R$3,$H$168:$H$175,1)+COUNTIFS($B$168:$B$175,C164,$A$168:$A$175,$R$5,$H$168:$H$175,1)</f>
        <v>0</v>
      </c>
      <c r="F164" s="230"/>
      <c r="G164" s="237"/>
      <c r="H164" s="237"/>
      <c r="I164" s="237"/>
      <c r="J164" s="306"/>
      <c r="K164" s="306"/>
      <c r="L164" s="237"/>
      <c r="M164" s="237"/>
      <c r="N164" s="237"/>
      <c r="O164" s="237"/>
      <c r="P164" s="237"/>
      <c r="Q164" s="178"/>
      <c r="R164" s="178"/>
      <c r="S164" s="178"/>
    </row>
    <row r="166" spans="1:21" x14ac:dyDescent="0.25">
      <c r="E166" s="618" t="s">
        <v>977</v>
      </c>
      <c r="F166" s="618"/>
      <c r="G166" s="618"/>
      <c r="H166" s="618" t="s">
        <v>978</v>
      </c>
      <c r="I166" s="618"/>
      <c r="J166" s="618" t="s">
        <v>978</v>
      </c>
      <c r="K166" s="618"/>
    </row>
    <row r="167" spans="1:21" s="215" customFormat="1" ht="30" x14ac:dyDescent="0.25">
      <c r="A167" s="355"/>
      <c r="B167" s="242" t="s">
        <v>964</v>
      </c>
      <c r="C167" s="242" t="s">
        <v>967</v>
      </c>
      <c r="D167" s="250" t="s">
        <v>968</v>
      </c>
      <c r="E167" s="250" t="s">
        <v>921</v>
      </c>
      <c r="F167" s="585" t="s">
        <v>874</v>
      </c>
      <c r="G167" s="585"/>
      <c r="H167" s="305" t="s">
        <v>921</v>
      </c>
      <c r="I167" s="305" t="s">
        <v>979</v>
      </c>
      <c r="J167" s="313" t="s">
        <v>921</v>
      </c>
      <c r="K167" s="313" t="s">
        <v>979</v>
      </c>
      <c r="L167" s="587" t="s">
        <v>875</v>
      </c>
      <c r="M167" s="587"/>
      <c r="N167" s="587"/>
      <c r="O167" s="587"/>
      <c r="P167" s="587"/>
      <c r="Q167" s="587"/>
      <c r="R167" s="587"/>
      <c r="S167" s="587"/>
    </row>
    <row r="168" spans="1:21" s="54" customFormat="1" ht="30" x14ac:dyDescent="0.25">
      <c r="A168" s="356" t="s">
        <v>1013</v>
      </c>
      <c r="B168" s="219" t="s">
        <v>965</v>
      </c>
      <c r="C168" s="588" t="s">
        <v>36</v>
      </c>
      <c r="D168" s="189" t="s">
        <v>690</v>
      </c>
      <c r="E168" s="300"/>
      <c r="F168" s="581"/>
      <c r="G168" s="582"/>
      <c r="H168" s="300"/>
      <c r="I168" s="301"/>
      <c r="J168" s="309"/>
      <c r="K168" s="315"/>
      <c r="L168" s="588"/>
      <c r="M168" s="588"/>
      <c r="N168" s="588"/>
      <c r="O168" s="588"/>
      <c r="P168" s="588"/>
      <c r="Q168" s="588"/>
      <c r="R168" s="588"/>
      <c r="S168" s="588"/>
    </row>
    <row r="169" spans="1:21" s="54" customFormat="1" ht="30" x14ac:dyDescent="0.25">
      <c r="A169" s="356" t="s">
        <v>1013</v>
      </c>
      <c r="B169" s="219" t="s">
        <v>965</v>
      </c>
      <c r="C169" s="588"/>
      <c r="D169" s="189" t="s">
        <v>691</v>
      </c>
      <c r="E169" s="300"/>
      <c r="F169" s="581"/>
      <c r="G169" s="582"/>
      <c r="H169" s="300"/>
      <c r="I169" s="301"/>
      <c r="J169" s="309"/>
      <c r="K169" s="315"/>
      <c r="L169" s="588"/>
      <c r="M169" s="588"/>
      <c r="N169" s="588"/>
      <c r="O169" s="588"/>
      <c r="P169" s="588"/>
      <c r="Q169" s="588"/>
      <c r="R169" s="588"/>
      <c r="S169" s="588"/>
    </row>
    <row r="170" spans="1:21" s="54" customFormat="1" ht="30" x14ac:dyDescent="0.25">
      <c r="A170" s="356" t="s">
        <v>1013</v>
      </c>
      <c r="B170" s="219" t="s">
        <v>965</v>
      </c>
      <c r="C170" s="588"/>
      <c r="D170" s="189" t="s">
        <v>692</v>
      </c>
      <c r="E170" s="300"/>
      <c r="F170" s="581"/>
      <c r="G170" s="582"/>
      <c r="H170" s="300"/>
      <c r="I170" s="301"/>
      <c r="J170" s="309"/>
      <c r="K170" s="315"/>
      <c r="L170" s="588"/>
      <c r="M170" s="588"/>
      <c r="N170" s="588"/>
      <c r="O170" s="588"/>
      <c r="P170" s="588"/>
      <c r="Q170" s="588"/>
      <c r="R170" s="588"/>
      <c r="S170" s="588"/>
    </row>
    <row r="171" spans="1:21" s="54" customFormat="1" ht="31.5" customHeight="1" x14ac:dyDescent="0.25">
      <c r="A171" s="356" t="s">
        <v>1013</v>
      </c>
      <c r="B171" s="219" t="s">
        <v>965</v>
      </c>
      <c r="C171" s="588"/>
      <c r="D171" s="189" t="s">
        <v>693</v>
      </c>
      <c r="E171" s="300"/>
      <c r="F171" s="581"/>
      <c r="G171" s="582"/>
      <c r="H171" s="300"/>
      <c r="I171" s="301"/>
      <c r="J171" s="309"/>
      <c r="K171" s="315"/>
      <c r="L171" s="588"/>
      <c r="M171" s="588"/>
      <c r="N171" s="588"/>
      <c r="O171" s="588"/>
      <c r="P171" s="588"/>
      <c r="Q171" s="588"/>
      <c r="R171" s="588"/>
      <c r="S171" s="588"/>
    </row>
    <row r="172" spans="1:21" s="54" customFormat="1" ht="30" x14ac:dyDescent="0.25">
      <c r="A172" s="356" t="s">
        <v>1013</v>
      </c>
      <c r="B172" s="219" t="s">
        <v>965</v>
      </c>
      <c r="C172" s="588"/>
      <c r="D172" s="189" t="s">
        <v>695</v>
      </c>
      <c r="E172" s="300"/>
      <c r="F172" s="581"/>
      <c r="G172" s="582"/>
      <c r="H172" s="300"/>
      <c r="I172" s="301"/>
      <c r="J172" s="309"/>
      <c r="K172" s="315"/>
      <c r="L172" s="588"/>
      <c r="M172" s="588"/>
      <c r="N172" s="588"/>
      <c r="O172" s="588"/>
      <c r="P172" s="588"/>
      <c r="Q172" s="588"/>
      <c r="R172" s="588"/>
      <c r="S172" s="588"/>
    </row>
    <row r="173" spans="1:21" s="54" customFormat="1" ht="30" x14ac:dyDescent="0.25">
      <c r="A173" s="356" t="s">
        <v>1011</v>
      </c>
      <c r="B173" s="219" t="s">
        <v>965</v>
      </c>
      <c r="C173" s="588"/>
      <c r="D173" s="184" t="s">
        <v>696</v>
      </c>
      <c r="E173" s="300">
        <v>0</v>
      </c>
      <c r="F173" s="581">
        <v>0</v>
      </c>
      <c r="G173" s="582"/>
      <c r="H173" s="300">
        <v>0</v>
      </c>
      <c r="I173" s="299">
        <v>0.33</v>
      </c>
      <c r="J173" s="309">
        <v>0</v>
      </c>
      <c r="K173" s="308">
        <v>0.33</v>
      </c>
      <c r="L173" s="611" t="s">
        <v>980</v>
      </c>
      <c r="M173" s="612"/>
      <c r="N173" s="612"/>
      <c r="O173" s="612"/>
      <c r="P173" s="609"/>
      <c r="Q173" s="609"/>
      <c r="R173" s="609"/>
      <c r="S173" s="610"/>
      <c r="U173" s="54">
        <v>1</v>
      </c>
    </row>
    <row r="174" spans="1:21" s="54" customFormat="1" ht="30" customHeight="1" x14ac:dyDescent="0.25">
      <c r="A174" s="356" t="s">
        <v>1011</v>
      </c>
      <c r="B174" s="219" t="s">
        <v>965</v>
      </c>
      <c r="C174" s="588"/>
      <c r="D174" s="184" t="s">
        <v>697</v>
      </c>
      <c r="E174" s="300">
        <v>0</v>
      </c>
      <c r="F174" s="581">
        <v>0</v>
      </c>
      <c r="G174" s="582"/>
      <c r="H174" s="300">
        <v>0</v>
      </c>
      <c r="I174" s="299">
        <v>0</v>
      </c>
      <c r="J174" s="309">
        <v>0</v>
      </c>
      <c r="K174" s="308">
        <v>0</v>
      </c>
      <c r="L174" s="611" t="s">
        <v>980</v>
      </c>
      <c r="M174" s="612"/>
      <c r="N174" s="612"/>
      <c r="O174" s="612"/>
      <c r="P174" s="609"/>
      <c r="Q174" s="609"/>
      <c r="R174" s="609"/>
      <c r="S174" s="610"/>
      <c r="U174" s="54">
        <v>1</v>
      </c>
    </row>
    <row r="175" spans="1:21" s="54" customFormat="1" ht="30" customHeight="1" x14ac:dyDescent="0.25">
      <c r="A175" s="356" t="s">
        <v>1011</v>
      </c>
      <c r="B175" s="219" t="s">
        <v>965</v>
      </c>
      <c r="C175" s="588"/>
      <c r="D175" s="184" t="s">
        <v>698</v>
      </c>
      <c r="E175" s="300">
        <v>0</v>
      </c>
      <c r="F175" s="581">
        <v>0</v>
      </c>
      <c r="G175" s="582"/>
      <c r="H175" s="300">
        <v>0</v>
      </c>
      <c r="I175" s="299">
        <v>0</v>
      </c>
      <c r="J175" s="309">
        <v>0</v>
      </c>
      <c r="K175" s="308">
        <v>0</v>
      </c>
      <c r="L175" s="611" t="s">
        <v>980</v>
      </c>
      <c r="M175" s="612"/>
      <c r="N175" s="612"/>
      <c r="O175" s="612"/>
      <c r="P175" s="609"/>
      <c r="Q175" s="609"/>
      <c r="R175" s="609"/>
      <c r="S175" s="610"/>
      <c r="U175" s="54">
        <v>1</v>
      </c>
    </row>
    <row r="176" spans="1:21" ht="26.25" customHeight="1" x14ac:dyDescent="0.25">
      <c r="B176" s="591" t="s">
        <v>966</v>
      </c>
      <c r="C176" s="591"/>
      <c r="D176" s="591"/>
      <c r="E176" s="591"/>
      <c r="F176" s="583">
        <f>AVERAGE(F168:G175)</f>
        <v>0</v>
      </c>
      <c r="G176" s="583"/>
      <c r="H176" s="248"/>
      <c r="I176" s="304">
        <f>AVERAGE(I168:L175)</f>
        <v>7.3333333333333334E-2</v>
      </c>
      <c r="J176" s="310"/>
      <c r="K176" s="310">
        <f>AVERAGE(K168:N175)</f>
        <v>0.11</v>
      </c>
      <c r="L176" s="321"/>
      <c r="M176" s="213"/>
      <c r="N176" s="213"/>
      <c r="O176" s="213"/>
      <c r="P176" s="213"/>
      <c r="Q176" s="213"/>
      <c r="R176" s="213"/>
      <c r="S176" s="213"/>
    </row>
    <row r="177" spans="1:19" ht="26.25" customHeight="1" x14ac:dyDescent="0.25">
      <c r="B177" s="251"/>
      <c r="C177" s="251"/>
      <c r="D177" s="251"/>
      <c r="E177" s="251"/>
      <c r="F177" s="248"/>
      <c r="G177" s="248"/>
      <c r="H177" s="248"/>
      <c r="I177" s="248"/>
      <c r="J177" s="310"/>
      <c r="K177" s="310"/>
      <c r="L177" s="213"/>
      <c r="M177" s="213"/>
      <c r="N177" s="213"/>
      <c r="O177" s="213"/>
      <c r="P177" s="213"/>
      <c r="Q177" s="213"/>
      <c r="R177" s="213"/>
      <c r="S177" s="213"/>
    </row>
    <row r="178" spans="1:19" ht="26.25" customHeight="1" x14ac:dyDescent="0.25">
      <c r="B178" s="251"/>
      <c r="C178" s="251"/>
      <c r="D178" s="251"/>
      <c r="E178" s="251"/>
      <c r="F178" s="248"/>
      <c r="G178" s="248"/>
      <c r="H178" s="248"/>
      <c r="I178" s="248"/>
      <c r="J178" s="310"/>
      <c r="K178" s="310"/>
      <c r="L178" s="213"/>
      <c r="M178" s="213"/>
      <c r="N178" s="213"/>
      <c r="O178" s="213"/>
      <c r="P178" s="213"/>
      <c r="Q178" s="213"/>
      <c r="R178" s="213"/>
      <c r="S178" s="213"/>
    </row>
    <row r="180" spans="1:19" x14ac:dyDescent="0.25">
      <c r="C180" s="586" t="s">
        <v>699</v>
      </c>
      <c r="D180" s="586"/>
      <c r="E180" s="586"/>
      <c r="F180" s="586"/>
      <c r="G180" s="586"/>
      <c r="H180" s="586"/>
      <c r="I180" s="586"/>
      <c r="J180" s="586"/>
      <c r="K180" s="586"/>
      <c r="L180" s="586"/>
      <c r="M180" s="586"/>
      <c r="N180" s="586"/>
      <c r="O180" s="586"/>
      <c r="P180" s="586"/>
    </row>
    <row r="182" spans="1:19" s="231" customFormat="1" ht="54.75" customHeight="1" x14ac:dyDescent="0.25">
      <c r="A182" s="357"/>
      <c r="C182" s="232"/>
      <c r="D182" s="233" t="s">
        <v>1040</v>
      </c>
      <c r="E182" s="233" t="s">
        <v>1041</v>
      </c>
      <c r="F182" s="233" t="s">
        <v>1042</v>
      </c>
      <c r="G182" s="232"/>
      <c r="H182" s="232"/>
      <c r="I182" s="232"/>
      <c r="J182" s="232"/>
      <c r="K182" s="232"/>
      <c r="L182" s="232"/>
      <c r="M182" s="232"/>
      <c r="N182" s="232"/>
      <c r="O182" s="232"/>
      <c r="P182" s="232"/>
      <c r="Q182" s="234"/>
      <c r="R182" s="234"/>
      <c r="S182" s="234"/>
    </row>
    <row r="183" spans="1:19" s="54" customFormat="1" x14ac:dyDescent="0.25">
      <c r="A183" s="356"/>
      <c r="C183" s="219" t="s">
        <v>965</v>
      </c>
      <c r="D183" s="216">
        <f>COUNTIFS($B$189:$B$194,C183,$A$189:$A$194,$R$3)+COUNTIFS($B$189:$B$194,C183,A189:A194,$R$5)+COUNTIFS($B$189:$B$194,C183,$A$189:$A$194,R56)</f>
        <v>2</v>
      </c>
      <c r="E183" s="216">
        <f>COUNTIFS($B$189:$B$194,C183,$A$189:$A$194,$R$3,$H$189:$H$194,1)+COUNTIFS($B$189:$B$194,C183,$A$189:$A$194,$R$5,$H$189:$H$194,1)</f>
        <v>0</v>
      </c>
      <c r="F183" s="230">
        <f>+E183/D183</f>
        <v>0</v>
      </c>
      <c r="G183" s="237"/>
      <c r="H183" s="237"/>
      <c r="I183" s="237"/>
      <c r="J183" s="306"/>
      <c r="K183" s="306"/>
      <c r="L183" s="237"/>
      <c r="M183" s="237"/>
      <c r="N183" s="237"/>
      <c r="O183" s="237"/>
      <c r="P183" s="237"/>
      <c r="Q183" s="178"/>
      <c r="R183" s="178"/>
      <c r="S183" s="178"/>
    </row>
    <row r="184" spans="1:19" s="54" customFormat="1" x14ac:dyDescent="0.25">
      <c r="A184" s="356"/>
      <c r="C184" s="61" t="s">
        <v>962</v>
      </c>
      <c r="D184" s="216">
        <f>COUNTIFS($B$189:$B$194,C184,$A$189:$A$194,$R$3)+COUNTIFS($B$189:$B$194,C184,A190:A195,$R$5)+COUNTIFS($B$189:$B$194,C184,$A$189:$A$194,R57)</f>
        <v>0</v>
      </c>
      <c r="E184" s="216">
        <f>COUNTIFS($B$168:$B$175,C184,$A$168:$A$175,$R$3,$H$168:$H$175,1)+COUNTIFS($B$168:$B$175,C184,$A$168:$A$175,$R$5,$H$168:$H$175,1)</f>
        <v>0</v>
      </c>
      <c r="F184" s="230"/>
      <c r="G184" s="237"/>
      <c r="H184" s="237"/>
      <c r="I184" s="237"/>
      <c r="J184" s="306"/>
      <c r="K184" s="306"/>
      <c r="L184" s="237"/>
      <c r="M184" s="237"/>
      <c r="N184" s="237"/>
      <c r="O184" s="237"/>
      <c r="P184" s="237"/>
      <c r="Q184" s="178"/>
      <c r="R184" s="178"/>
      <c r="S184" s="178"/>
    </row>
    <row r="185" spans="1:19" s="54" customFormat="1" x14ac:dyDescent="0.25">
      <c r="A185" s="356"/>
      <c r="C185" s="61" t="s">
        <v>963</v>
      </c>
      <c r="D185" s="216">
        <f>COUNTIFS($B$189:$B$194,C185,$A$189:$A$194,$R$3)+COUNTIFS($B$189:$B$194,C185,A191:A196,$R$5)+COUNTIFS($B$189:$B$194,C185,$A$189:$A$194,R58)</f>
        <v>0</v>
      </c>
      <c r="E185" s="216">
        <f>COUNTIFS($B$168:$B$175,C185,$A$168:$A$175,$R$3,$H$168:$H$175,1)+COUNTIFS($B$168:$B$175,C185,$A$168:$A$175,$R$5,$H$168:$H$175,1)</f>
        <v>0</v>
      </c>
      <c r="F185" s="230"/>
      <c r="G185" s="237"/>
      <c r="H185" s="237"/>
      <c r="I185" s="237"/>
      <c r="J185" s="306"/>
      <c r="K185" s="306"/>
      <c r="L185" s="237"/>
      <c r="M185" s="237"/>
      <c r="N185" s="237"/>
      <c r="O185" s="237"/>
      <c r="P185" s="237"/>
      <c r="Q185" s="178"/>
      <c r="R185" s="178"/>
      <c r="S185" s="178"/>
    </row>
    <row r="186" spans="1:19" x14ac:dyDescent="0.25">
      <c r="B186" s="222"/>
      <c r="C186" s="221"/>
      <c r="D186" s="237"/>
      <c r="E186" s="237"/>
      <c r="F186" s="229"/>
      <c r="G186" s="237"/>
      <c r="H186" s="237"/>
      <c r="I186" s="237"/>
      <c r="J186" s="306"/>
      <c r="K186" s="306"/>
      <c r="L186" s="237"/>
      <c r="M186" s="237"/>
      <c r="N186" s="237"/>
      <c r="O186" s="237"/>
      <c r="P186" s="237"/>
      <c r="Q186" s="235"/>
      <c r="R186" s="235"/>
      <c r="S186" s="235"/>
    </row>
    <row r="187" spans="1:19" x14ac:dyDescent="0.25">
      <c r="B187" s="222"/>
      <c r="C187" s="221"/>
      <c r="D187" s="237"/>
      <c r="E187" s="618" t="s">
        <v>977</v>
      </c>
      <c r="F187" s="618"/>
      <c r="G187" s="618"/>
      <c r="H187" s="618" t="s">
        <v>978</v>
      </c>
      <c r="I187" s="618"/>
      <c r="J187" s="618" t="s">
        <v>978</v>
      </c>
      <c r="K187" s="618"/>
      <c r="L187" s="237"/>
      <c r="M187" s="237"/>
      <c r="N187" s="237"/>
      <c r="O187" s="237"/>
      <c r="P187" s="237"/>
      <c r="Q187" s="235"/>
      <c r="R187" s="235"/>
      <c r="S187" s="235"/>
    </row>
    <row r="188" spans="1:19" s="215" customFormat="1" ht="30" x14ac:dyDescent="0.25">
      <c r="A188" s="355"/>
      <c r="B188" s="242" t="s">
        <v>964</v>
      </c>
      <c r="C188" s="242" t="s">
        <v>967</v>
      </c>
      <c r="D188" s="250" t="s">
        <v>968</v>
      </c>
      <c r="E188" s="305" t="s">
        <v>921</v>
      </c>
      <c r="F188" s="585" t="s">
        <v>874</v>
      </c>
      <c r="G188" s="585"/>
      <c r="H188" s="305" t="s">
        <v>921</v>
      </c>
      <c r="I188" s="305" t="s">
        <v>979</v>
      </c>
      <c r="J188" s="313" t="s">
        <v>921</v>
      </c>
      <c r="K188" s="313" t="s">
        <v>979</v>
      </c>
      <c r="L188" s="587" t="s">
        <v>875</v>
      </c>
      <c r="M188" s="587"/>
      <c r="N188" s="587"/>
      <c r="O188" s="587"/>
      <c r="P188" s="587"/>
      <c r="Q188" s="587"/>
      <c r="R188" s="587"/>
      <c r="S188" s="587"/>
    </row>
    <row r="189" spans="1:19" s="54" customFormat="1" ht="30" x14ac:dyDescent="0.25">
      <c r="A189" s="356" t="s">
        <v>1013</v>
      </c>
      <c r="B189" s="219" t="s">
        <v>965</v>
      </c>
      <c r="C189" s="246" t="s">
        <v>532</v>
      </c>
      <c r="D189" s="226" t="s">
        <v>707</v>
      </c>
      <c r="E189" s="300"/>
      <c r="F189" s="638"/>
      <c r="G189" s="639"/>
      <c r="H189" s="300"/>
      <c r="I189" s="303"/>
      <c r="J189" s="309"/>
      <c r="K189" s="314"/>
      <c r="L189" s="589" t="s">
        <v>905</v>
      </c>
      <c r="M189" s="589"/>
      <c r="N189" s="589"/>
      <c r="O189" s="589"/>
      <c r="P189" s="589"/>
      <c r="Q189" s="589"/>
      <c r="R189" s="589"/>
      <c r="S189" s="589"/>
    </row>
    <row r="190" spans="1:19" s="54" customFormat="1" ht="30" x14ac:dyDescent="0.25">
      <c r="A190" s="356" t="s">
        <v>1013</v>
      </c>
      <c r="B190" s="219" t="s">
        <v>965</v>
      </c>
      <c r="C190" s="588" t="s">
        <v>36</v>
      </c>
      <c r="D190" s="189" t="s">
        <v>705</v>
      </c>
      <c r="E190" s="300"/>
      <c r="F190" s="638"/>
      <c r="G190" s="639"/>
      <c r="H190" s="300"/>
      <c r="I190" s="300"/>
      <c r="J190" s="309"/>
      <c r="K190" s="309"/>
      <c r="L190" s="588" t="s">
        <v>905</v>
      </c>
      <c r="M190" s="588"/>
      <c r="N190" s="588"/>
      <c r="O190" s="588"/>
      <c r="P190" s="588"/>
      <c r="Q190" s="588"/>
      <c r="R190" s="588"/>
      <c r="S190" s="588"/>
    </row>
    <row r="191" spans="1:19" s="54" customFormat="1" ht="30" x14ac:dyDescent="0.25">
      <c r="A191" s="356" t="s">
        <v>1012</v>
      </c>
      <c r="B191" s="219" t="s">
        <v>965</v>
      </c>
      <c r="C191" s="588"/>
      <c r="D191" s="186" t="s">
        <v>706</v>
      </c>
      <c r="E191" s="300">
        <v>0</v>
      </c>
      <c r="F191" s="622">
        <v>0</v>
      </c>
      <c r="G191" s="623"/>
      <c r="H191" s="300"/>
      <c r="I191" s="300"/>
      <c r="J191" s="309"/>
      <c r="K191" s="309"/>
      <c r="L191" s="588" t="s">
        <v>893</v>
      </c>
      <c r="M191" s="588"/>
      <c r="N191" s="588"/>
      <c r="O191" s="588"/>
      <c r="P191" s="588"/>
      <c r="Q191" s="588"/>
      <c r="R191" s="588"/>
      <c r="S191" s="588"/>
    </row>
    <row r="192" spans="1:19" s="54" customFormat="1" ht="30" x14ac:dyDescent="0.25">
      <c r="A192" s="356" t="s">
        <v>1012</v>
      </c>
      <c r="B192" s="219" t="s">
        <v>965</v>
      </c>
      <c r="C192" s="588"/>
      <c r="D192" s="186" t="s">
        <v>708</v>
      </c>
      <c r="E192" s="300">
        <v>0</v>
      </c>
      <c r="F192" s="622">
        <v>0</v>
      </c>
      <c r="G192" s="623"/>
      <c r="H192" s="300"/>
      <c r="I192" s="300"/>
      <c r="J192" s="309"/>
      <c r="K192" s="309"/>
      <c r="L192" s="588" t="s">
        <v>893</v>
      </c>
      <c r="M192" s="588"/>
      <c r="N192" s="588"/>
      <c r="O192" s="588"/>
      <c r="P192" s="588"/>
      <c r="Q192" s="588"/>
      <c r="R192" s="588"/>
      <c r="S192" s="588"/>
    </row>
    <row r="193" spans="1:21" s="54" customFormat="1" ht="30" x14ac:dyDescent="0.25">
      <c r="A193" s="356" t="s">
        <v>1011</v>
      </c>
      <c r="B193" s="219" t="s">
        <v>965</v>
      </c>
      <c r="C193" s="588"/>
      <c r="D193" s="184" t="s">
        <v>709</v>
      </c>
      <c r="E193" s="300">
        <v>0</v>
      </c>
      <c r="F193" s="622">
        <v>0</v>
      </c>
      <c r="G193" s="623"/>
      <c r="H193" s="300">
        <v>0</v>
      </c>
      <c r="I193" s="299">
        <v>0</v>
      </c>
      <c r="J193" s="309">
        <v>0</v>
      </c>
      <c r="K193" s="308">
        <v>0</v>
      </c>
      <c r="L193" s="588" t="s">
        <v>893</v>
      </c>
      <c r="M193" s="588"/>
      <c r="N193" s="588"/>
      <c r="O193" s="588"/>
      <c r="P193" s="588"/>
      <c r="Q193" s="588"/>
      <c r="R193" s="588"/>
      <c r="S193" s="588"/>
    </row>
    <row r="194" spans="1:21" s="54" customFormat="1" ht="30" x14ac:dyDescent="0.25">
      <c r="A194" s="356" t="s">
        <v>1011</v>
      </c>
      <c r="B194" s="219" t="s">
        <v>965</v>
      </c>
      <c r="C194" s="588"/>
      <c r="D194" s="184" t="s">
        <v>710</v>
      </c>
      <c r="E194" s="300">
        <v>0</v>
      </c>
      <c r="F194" s="622">
        <v>0</v>
      </c>
      <c r="G194" s="623"/>
      <c r="H194" s="300">
        <v>0</v>
      </c>
      <c r="I194" s="299">
        <v>0</v>
      </c>
      <c r="J194" s="309">
        <v>0</v>
      </c>
      <c r="K194" s="308">
        <v>0</v>
      </c>
      <c r="L194" s="611" t="s">
        <v>980</v>
      </c>
      <c r="M194" s="612"/>
      <c r="N194" s="612"/>
      <c r="O194" s="612"/>
      <c r="P194" s="612"/>
      <c r="Q194" s="612"/>
      <c r="R194" s="612"/>
      <c r="S194" s="614"/>
      <c r="U194" s="54">
        <v>1</v>
      </c>
    </row>
    <row r="195" spans="1:21" ht="26.25" customHeight="1" x14ac:dyDescent="0.25">
      <c r="B195" s="591" t="s">
        <v>966</v>
      </c>
      <c r="C195" s="591"/>
      <c r="D195" s="591"/>
      <c r="E195" s="591"/>
      <c r="F195" s="583">
        <f>AVERAGE(F189:G194)</f>
        <v>0</v>
      </c>
      <c r="G195" s="583"/>
      <c r="H195" s="248"/>
      <c r="I195" s="304">
        <f>AVERAGE(I189:L194)</f>
        <v>0</v>
      </c>
      <c r="J195" s="310"/>
      <c r="K195" s="310">
        <f>AVERAGE(K189:N194)</f>
        <v>0</v>
      </c>
      <c r="L195" s="304"/>
      <c r="M195" s="213"/>
      <c r="N195" s="213"/>
      <c r="O195" s="213"/>
      <c r="P195" s="213"/>
      <c r="Q195" s="213"/>
      <c r="R195" s="213"/>
      <c r="S195" s="213"/>
    </row>
    <row r="196" spans="1:21" ht="26.25" customHeight="1" x14ac:dyDescent="0.25">
      <c r="B196" s="251"/>
      <c r="C196" s="251"/>
      <c r="D196" s="251"/>
      <c r="E196" s="251"/>
      <c r="F196" s="248"/>
      <c r="G196" s="248"/>
      <c r="H196" s="248"/>
      <c r="I196" s="248"/>
      <c r="J196" s="310"/>
      <c r="K196" s="310"/>
      <c r="L196" s="213"/>
      <c r="M196" s="213"/>
      <c r="N196" s="213"/>
      <c r="O196" s="213"/>
      <c r="P196" s="213"/>
      <c r="Q196" s="213"/>
      <c r="R196" s="213"/>
      <c r="S196" s="213"/>
    </row>
    <row r="198" spans="1:21" x14ac:dyDescent="0.25">
      <c r="C198" s="586" t="s">
        <v>711</v>
      </c>
      <c r="D198" s="586"/>
      <c r="E198" s="586"/>
      <c r="F198" s="586"/>
      <c r="G198" s="586"/>
      <c r="H198" s="586"/>
      <c r="I198" s="586"/>
      <c r="J198" s="586"/>
      <c r="K198" s="586"/>
      <c r="L198" s="586"/>
      <c r="M198" s="586"/>
      <c r="N198" s="586"/>
      <c r="O198" s="586"/>
      <c r="P198" s="586"/>
    </row>
    <row r="200" spans="1:21" s="231" customFormat="1" ht="47.25" customHeight="1" x14ac:dyDescent="0.25">
      <c r="A200" s="357"/>
      <c r="C200" s="232"/>
      <c r="D200" s="233" t="s">
        <v>1040</v>
      </c>
      <c r="E200" s="233" t="s">
        <v>1041</v>
      </c>
      <c r="F200" s="233" t="s">
        <v>1042</v>
      </c>
      <c r="G200" s="232"/>
      <c r="H200" s="232"/>
      <c r="I200" s="232"/>
      <c r="J200" s="232"/>
      <c r="K200" s="232"/>
      <c r="L200" s="232"/>
      <c r="M200" s="232"/>
      <c r="N200" s="232"/>
      <c r="O200" s="232"/>
      <c r="P200" s="232"/>
      <c r="Q200" s="234"/>
      <c r="R200" s="234"/>
      <c r="S200" s="234"/>
    </row>
    <row r="201" spans="1:21" s="54" customFormat="1" x14ac:dyDescent="0.25">
      <c r="A201" s="356"/>
      <c r="C201" s="219" t="s">
        <v>965</v>
      </c>
      <c r="D201" s="216">
        <f>COUNTIF(B207:B211,C201)</f>
        <v>5</v>
      </c>
      <c r="E201" s="216"/>
      <c r="F201" s="230"/>
      <c r="G201" s="237"/>
      <c r="H201" s="237"/>
      <c r="I201" s="237"/>
      <c r="J201" s="306"/>
      <c r="K201" s="306"/>
      <c r="L201" s="237"/>
      <c r="M201" s="237"/>
      <c r="N201" s="237"/>
      <c r="O201" s="237"/>
      <c r="P201" s="237"/>
      <c r="Q201" s="178"/>
      <c r="R201" s="178"/>
      <c r="S201" s="178"/>
    </row>
    <row r="202" spans="1:21" s="54" customFormat="1" x14ac:dyDescent="0.25">
      <c r="A202" s="356"/>
      <c r="C202" s="61" t="s">
        <v>962</v>
      </c>
      <c r="D202" s="216">
        <f>COUNTIF(B208:B212,C202)</f>
        <v>0</v>
      </c>
      <c r="E202" s="216"/>
      <c r="F202" s="230"/>
      <c r="G202" s="237"/>
      <c r="H202" s="237"/>
      <c r="I202" s="237"/>
      <c r="J202" s="306"/>
      <c r="K202" s="306"/>
      <c r="L202" s="237"/>
      <c r="M202" s="237"/>
      <c r="N202" s="237"/>
      <c r="O202" s="237"/>
      <c r="P202" s="237"/>
      <c r="Q202" s="178"/>
      <c r="R202" s="178"/>
      <c r="S202" s="178"/>
    </row>
    <row r="203" spans="1:21" s="54" customFormat="1" x14ac:dyDescent="0.25">
      <c r="A203" s="356"/>
      <c r="C203" s="61" t="s">
        <v>963</v>
      </c>
      <c r="D203" s="216">
        <f>COUNTIF(B209:B213,C203)</f>
        <v>0</v>
      </c>
      <c r="E203" s="216"/>
      <c r="F203" s="230"/>
      <c r="G203" s="237"/>
      <c r="H203" s="237"/>
      <c r="I203" s="237"/>
      <c r="J203" s="306"/>
      <c r="K203" s="306"/>
      <c r="L203" s="237"/>
      <c r="M203" s="237"/>
      <c r="N203" s="237"/>
      <c r="O203" s="237"/>
      <c r="P203" s="237"/>
      <c r="Q203" s="178"/>
      <c r="R203" s="178"/>
      <c r="S203" s="178"/>
    </row>
    <row r="204" spans="1:21" s="54" customFormat="1" x14ac:dyDescent="0.25">
      <c r="A204" s="356"/>
      <c r="C204" s="221"/>
      <c r="D204" s="237"/>
      <c r="E204" s="237"/>
      <c r="F204" s="229"/>
      <c r="G204" s="237"/>
      <c r="H204" s="237"/>
      <c r="I204" s="237"/>
      <c r="J204" s="306"/>
      <c r="K204" s="306"/>
      <c r="L204" s="237"/>
      <c r="M204" s="237"/>
      <c r="N204" s="237"/>
      <c r="O204" s="237"/>
      <c r="P204" s="237"/>
      <c r="Q204" s="178"/>
      <c r="R204" s="178"/>
      <c r="S204" s="178"/>
    </row>
    <row r="205" spans="1:21" s="54" customFormat="1" x14ac:dyDescent="0.25">
      <c r="A205" s="356"/>
      <c r="C205" s="221"/>
      <c r="D205" s="237"/>
      <c r="E205" s="618" t="s">
        <v>977</v>
      </c>
      <c r="F205" s="618"/>
      <c r="G205" s="618"/>
      <c r="H205" s="618" t="s">
        <v>978</v>
      </c>
      <c r="I205" s="618"/>
      <c r="J205" s="618" t="s">
        <v>978</v>
      </c>
      <c r="K205" s="618"/>
      <c r="L205" s="237"/>
      <c r="M205" s="237"/>
      <c r="N205" s="237"/>
      <c r="O205" s="237"/>
      <c r="P205" s="237"/>
      <c r="Q205" s="178"/>
      <c r="R205" s="178"/>
      <c r="S205" s="178"/>
    </row>
    <row r="206" spans="1:21" s="215" customFormat="1" ht="30" x14ac:dyDescent="0.25">
      <c r="A206" s="355"/>
      <c r="B206" s="242" t="s">
        <v>964</v>
      </c>
      <c r="C206" s="242" t="s">
        <v>967</v>
      </c>
      <c r="D206" s="250" t="s">
        <v>968</v>
      </c>
      <c r="E206" s="305" t="s">
        <v>921</v>
      </c>
      <c r="F206" s="585" t="s">
        <v>874</v>
      </c>
      <c r="G206" s="585"/>
      <c r="H206" s="305" t="s">
        <v>921</v>
      </c>
      <c r="I206" s="305" t="s">
        <v>979</v>
      </c>
      <c r="J206" s="313" t="s">
        <v>921</v>
      </c>
      <c r="K206" s="313" t="s">
        <v>979</v>
      </c>
      <c r="L206" s="587" t="s">
        <v>875</v>
      </c>
      <c r="M206" s="587"/>
      <c r="N206" s="587"/>
      <c r="O206" s="587"/>
      <c r="P206" s="587"/>
      <c r="Q206" s="587"/>
      <c r="R206" s="587"/>
      <c r="S206" s="587"/>
    </row>
    <row r="207" spans="1:21" s="54" customFormat="1" ht="30" x14ac:dyDescent="0.25">
      <c r="A207" s="356"/>
      <c r="B207" s="219" t="s">
        <v>965</v>
      </c>
      <c r="C207" s="588" t="s">
        <v>36</v>
      </c>
      <c r="D207" s="228" t="s">
        <v>738</v>
      </c>
      <c r="E207" s="300">
        <v>0</v>
      </c>
      <c r="F207" s="593">
        <v>0</v>
      </c>
      <c r="G207" s="594"/>
      <c r="H207" s="245"/>
      <c r="I207" s="245"/>
      <c r="J207" s="314"/>
      <c r="K207" s="314"/>
      <c r="L207" s="611" t="s">
        <v>980</v>
      </c>
      <c r="M207" s="612"/>
      <c r="N207" s="612"/>
      <c r="O207" s="612"/>
      <c r="P207" s="612"/>
      <c r="Q207" s="612"/>
      <c r="R207" s="612"/>
      <c r="S207" s="614"/>
      <c r="U207" s="54">
        <v>1</v>
      </c>
    </row>
    <row r="208" spans="1:21" s="54" customFormat="1" ht="30" customHeight="1" x14ac:dyDescent="0.25">
      <c r="A208" s="356"/>
      <c r="B208" s="219" t="s">
        <v>965</v>
      </c>
      <c r="C208" s="588"/>
      <c r="D208" s="186" t="s">
        <v>739</v>
      </c>
      <c r="E208" s="300">
        <v>0</v>
      </c>
      <c r="F208" s="581">
        <v>0</v>
      </c>
      <c r="G208" s="582"/>
      <c r="H208" s="239"/>
      <c r="I208" s="239"/>
      <c r="J208" s="309"/>
      <c r="K208" s="309"/>
      <c r="L208" s="611" t="s">
        <v>980</v>
      </c>
      <c r="M208" s="612"/>
      <c r="N208" s="612"/>
      <c r="O208" s="612"/>
      <c r="P208" s="612"/>
      <c r="Q208" s="612"/>
      <c r="R208" s="612"/>
      <c r="S208" s="614"/>
      <c r="U208" s="54">
        <v>1</v>
      </c>
    </row>
    <row r="209" spans="1:21" s="54" customFormat="1" ht="30" customHeight="1" x14ac:dyDescent="0.25">
      <c r="A209" s="356"/>
      <c r="B209" s="219" t="s">
        <v>965</v>
      </c>
      <c r="C209" s="588"/>
      <c r="D209" s="186" t="s">
        <v>740</v>
      </c>
      <c r="E209" s="300">
        <v>0</v>
      </c>
      <c r="F209" s="581">
        <v>0</v>
      </c>
      <c r="G209" s="582"/>
      <c r="H209" s="239"/>
      <c r="I209" s="239"/>
      <c r="J209" s="309"/>
      <c r="K209" s="309"/>
      <c r="L209" s="611" t="s">
        <v>980</v>
      </c>
      <c r="M209" s="612"/>
      <c r="N209" s="612"/>
      <c r="O209" s="612"/>
      <c r="P209" s="612"/>
      <c r="Q209" s="612"/>
      <c r="R209" s="612"/>
      <c r="S209" s="614"/>
      <c r="U209" s="54">
        <v>1</v>
      </c>
    </row>
    <row r="210" spans="1:21" s="54" customFormat="1" ht="30" customHeight="1" x14ac:dyDescent="0.25">
      <c r="A210" s="356"/>
      <c r="B210" s="219" t="s">
        <v>965</v>
      </c>
      <c r="C210" s="588"/>
      <c r="D210" s="186" t="s">
        <v>741</v>
      </c>
      <c r="E210" s="300">
        <v>0</v>
      </c>
      <c r="F210" s="581">
        <v>0</v>
      </c>
      <c r="G210" s="582"/>
      <c r="H210" s="239"/>
      <c r="I210" s="239"/>
      <c r="J210" s="309"/>
      <c r="K210" s="309"/>
      <c r="L210" s="611" t="s">
        <v>980</v>
      </c>
      <c r="M210" s="612"/>
      <c r="N210" s="612"/>
      <c r="O210" s="612"/>
      <c r="P210" s="612"/>
      <c r="Q210" s="612"/>
      <c r="R210" s="612"/>
      <c r="S210" s="614"/>
      <c r="U210" s="54">
        <v>1</v>
      </c>
    </row>
    <row r="211" spans="1:21" s="54" customFormat="1" ht="30" customHeight="1" x14ac:dyDescent="0.25">
      <c r="A211" s="356"/>
      <c r="B211" s="219" t="s">
        <v>965</v>
      </c>
      <c r="C211" s="588"/>
      <c r="D211" s="186" t="s">
        <v>742</v>
      </c>
      <c r="E211" s="300">
        <v>0</v>
      </c>
      <c r="F211" s="581">
        <v>0</v>
      </c>
      <c r="G211" s="582"/>
      <c r="H211" s="239"/>
      <c r="I211" s="239"/>
      <c r="J211" s="309"/>
      <c r="K211" s="309"/>
      <c r="L211" s="611" t="s">
        <v>980</v>
      </c>
      <c r="M211" s="612"/>
      <c r="N211" s="612"/>
      <c r="O211" s="612"/>
      <c r="P211" s="612"/>
      <c r="Q211" s="612"/>
      <c r="R211" s="612"/>
      <c r="S211" s="614"/>
      <c r="U211" s="54">
        <v>1</v>
      </c>
    </row>
    <row r="212" spans="1:21" ht="26.25" customHeight="1" x14ac:dyDescent="0.25">
      <c r="B212" s="591" t="s">
        <v>966</v>
      </c>
      <c r="C212" s="591"/>
      <c r="D212" s="591"/>
      <c r="E212" s="591"/>
      <c r="F212" s="583">
        <f>AVERAGE(F207:G211)</f>
        <v>0</v>
      </c>
      <c r="G212" s="583"/>
      <c r="H212" s="248"/>
      <c r="I212" s="248"/>
      <c r="J212" s="310"/>
      <c r="K212" s="310"/>
      <c r="L212" s="213"/>
      <c r="M212" s="213"/>
      <c r="N212" s="213"/>
      <c r="O212" s="213"/>
      <c r="P212" s="213"/>
      <c r="Q212" s="213"/>
      <c r="R212" s="213"/>
      <c r="S212" s="213"/>
    </row>
    <row r="214" spans="1:21" x14ac:dyDescent="0.25">
      <c r="U214" s="222">
        <f>SUM(U21:U213)</f>
        <v>97</v>
      </c>
    </row>
    <row r="217" spans="1:21" x14ac:dyDescent="0.25">
      <c r="U217" s="360">
        <f>+U214/137</f>
        <v>0.70802919708029199</v>
      </c>
    </row>
  </sheetData>
  <autoFilter ref="A139:BA156">
    <filterColumn colId="5" showButton="0"/>
    <filterColumn colId="11" showButton="0"/>
    <filterColumn colId="12" showButton="0"/>
    <filterColumn colId="13" showButton="0"/>
    <filterColumn colId="14" showButton="0"/>
    <filterColumn colId="15" showButton="0"/>
    <filterColumn colId="16" showButton="0"/>
    <filterColumn colId="17" showButton="0"/>
  </autoFilter>
  <mergeCells count="404">
    <mergeCell ref="L210:O210"/>
    <mergeCell ref="P210:S210"/>
    <mergeCell ref="L211:O211"/>
    <mergeCell ref="P211:S211"/>
    <mergeCell ref="I18:L18"/>
    <mergeCell ref="H205:I205"/>
    <mergeCell ref="L48:O48"/>
    <mergeCell ref="P48:S48"/>
    <mergeCell ref="L49:O49"/>
    <mergeCell ref="L152:O152"/>
    <mergeCell ref="P152:S152"/>
    <mergeCell ref="L141:S141"/>
    <mergeCell ref="L74:S74"/>
    <mergeCell ref="L63:O63"/>
    <mergeCell ref="P63:S63"/>
    <mergeCell ref="L65:O65"/>
    <mergeCell ref="P65:S65"/>
    <mergeCell ref="L67:O67"/>
    <mergeCell ref="P67:S67"/>
    <mergeCell ref="L68:O68"/>
    <mergeCell ref="P151:S151"/>
    <mergeCell ref="L167:S167"/>
    <mergeCell ref="L169:S169"/>
    <mergeCell ref="C130:P130"/>
    <mergeCell ref="F208:G208"/>
    <mergeCell ref="F192:G192"/>
    <mergeCell ref="L192:S192"/>
    <mergeCell ref="F193:G193"/>
    <mergeCell ref="L193:S193"/>
    <mergeCell ref="C159:P159"/>
    <mergeCell ref="F167:G167"/>
    <mergeCell ref="L208:O208"/>
    <mergeCell ref="P208:S208"/>
    <mergeCell ref="C190:C194"/>
    <mergeCell ref="F190:G190"/>
    <mergeCell ref="L190:S190"/>
    <mergeCell ref="F191:G191"/>
    <mergeCell ref="L191:S191"/>
    <mergeCell ref="E187:G187"/>
    <mergeCell ref="H187:I187"/>
    <mergeCell ref="L194:O194"/>
    <mergeCell ref="P194:S194"/>
    <mergeCell ref="J187:K187"/>
    <mergeCell ref="J166:K166"/>
    <mergeCell ref="J205:K205"/>
    <mergeCell ref="F189:G189"/>
    <mergeCell ref="L189:S189"/>
    <mergeCell ref="L209:O209"/>
    <mergeCell ref="P209:S209"/>
    <mergeCell ref="F150:G150"/>
    <mergeCell ref="L150:S150"/>
    <mergeCell ref="L153:S153"/>
    <mergeCell ref="F154:G154"/>
    <mergeCell ref="L154:S154"/>
    <mergeCell ref="F155:G155"/>
    <mergeCell ref="L155:S155"/>
    <mergeCell ref="L207:O207"/>
    <mergeCell ref="P207:S207"/>
    <mergeCell ref="E205:G205"/>
    <mergeCell ref="L168:S168"/>
    <mergeCell ref="F169:G169"/>
    <mergeCell ref="L173:O173"/>
    <mergeCell ref="P173:S173"/>
    <mergeCell ref="L174:O174"/>
    <mergeCell ref="P174:S174"/>
    <mergeCell ref="L175:O175"/>
    <mergeCell ref="P175:S175"/>
    <mergeCell ref="F194:G194"/>
    <mergeCell ref="C180:P180"/>
    <mergeCell ref="F188:G188"/>
    <mergeCell ref="L188:S188"/>
    <mergeCell ref="F108:G108"/>
    <mergeCell ref="F120:G120"/>
    <mergeCell ref="F174:G174"/>
    <mergeCell ref="F175:G175"/>
    <mergeCell ref="B176:E176"/>
    <mergeCell ref="F176:G176"/>
    <mergeCell ref="F171:G171"/>
    <mergeCell ref="L171:S171"/>
    <mergeCell ref="F172:G172"/>
    <mergeCell ref="L172:S172"/>
    <mergeCell ref="F173:G173"/>
    <mergeCell ref="C168:C175"/>
    <mergeCell ref="F168:G168"/>
    <mergeCell ref="B156:E156"/>
    <mergeCell ref="F156:G156"/>
    <mergeCell ref="F153:G153"/>
    <mergeCell ref="L151:O151"/>
    <mergeCell ref="E166:G166"/>
    <mergeCell ref="H166:I166"/>
    <mergeCell ref="F144:G144"/>
    <mergeCell ref="L144:S144"/>
    <mergeCell ref="E138:G138"/>
    <mergeCell ref="F142:G142"/>
    <mergeCell ref="L142:S142"/>
    <mergeCell ref="R10:S10"/>
    <mergeCell ref="B212:E212"/>
    <mergeCell ref="F212:G212"/>
    <mergeCell ref="E20:G20"/>
    <mergeCell ref="H20:I20"/>
    <mergeCell ref="F209:G209"/>
    <mergeCell ref="F210:G210"/>
    <mergeCell ref="F211:G211"/>
    <mergeCell ref="B195:E195"/>
    <mergeCell ref="F195:G195"/>
    <mergeCell ref="C198:P198"/>
    <mergeCell ref="F206:G206"/>
    <mergeCell ref="L206:S206"/>
    <mergeCell ref="C207:C211"/>
    <mergeCell ref="F207:G207"/>
    <mergeCell ref="P47:S47"/>
    <mergeCell ref="L47:O47"/>
    <mergeCell ref="C144:C145"/>
    <mergeCell ref="C151:C154"/>
    <mergeCell ref="F151:G151"/>
    <mergeCell ref="F152:G152"/>
    <mergeCell ref="F170:G170"/>
    <mergeCell ref="L170:S170"/>
    <mergeCell ref="L96:O96"/>
    <mergeCell ref="F143:G143"/>
    <mergeCell ref="F141:G141"/>
    <mergeCell ref="C147:C149"/>
    <mergeCell ref="F147:G147"/>
    <mergeCell ref="L147:S147"/>
    <mergeCell ref="F148:G148"/>
    <mergeCell ref="L148:S148"/>
    <mergeCell ref="F149:G149"/>
    <mergeCell ref="L149:S149"/>
    <mergeCell ref="F146:G146"/>
    <mergeCell ref="L146:S146"/>
    <mergeCell ref="F145:G145"/>
    <mergeCell ref="L145:O145"/>
    <mergeCell ref="P145:S145"/>
    <mergeCell ref="L143:O143"/>
    <mergeCell ref="P143:S143"/>
    <mergeCell ref="B125:E125"/>
    <mergeCell ref="L118:O118"/>
    <mergeCell ref="P118:S118"/>
    <mergeCell ref="F139:G139"/>
    <mergeCell ref="L139:S139"/>
    <mergeCell ref="F140:G140"/>
    <mergeCell ref="L140:S140"/>
    <mergeCell ref="L119:O119"/>
    <mergeCell ref="P119:S119"/>
    <mergeCell ref="L121:O121"/>
    <mergeCell ref="P121:S121"/>
    <mergeCell ref="L122:O122"/>
    <mergeCell ref="P122:S122"/>
    <mergeCell ref="F123:G123"/>
    <mergeCell ref="L123:S123"/>
    <mergeCell ref="F124:G124"/>
    <mergeCell ref="L124:S124"/>
    <mergeCell ref="H138:I138"/>
    <mergeCell ref="J138:K138"/>
    <mergeCell ref="L120:O120"/>
    <mergeCell ref="P120:S120"/>
    <mergeCell ref="F112:G112"/>
    <mergeCell ref="C113:C122"/>
    <mergeCell ref="F113:G113"/>
    <mergeCell ref="F114:G114"/>
    <mergeCell ref="L114:S114"/>
    <mergeCell ref="F115:G115"/>
    <mergeCell ref="C106:C112"/>
    <mergeCell ref="F106:G106"/>
    <mergeCell ref="F107:G107"/>
    <mergeCell ref="L107:S107"/>
    <mergeCell ref="F109:G109"/>
    <mergeCell ref="L109:S109"/>
    <mergeCell ref="F110:G110"/>
    <mergeCell ref="L110:S110"/>
    <mergeCell ref="F111:G111"/>
    <mergeCell ref="F119:G119"/>
    <mergeCell ref="F121:G121"/>
    <mergeCell ref="F122:G122"/>
    <mergeCell ref="F116:G116"/>
    <mergeCell ref="F117:G117"/>
    <mergeCell ref="L106:O106"/>
    <mergeCell ref="P106:S106"/>
    <mergeCell ref="L113:O113"/>
    <mergeCell ref="F118:G118"/>
    <mergeCell ref="L89:S89"/>
    <mergeCell ref="L84:S84"/>
    <mergeCell ref="F102:G102"/>
    <mergeCell ref="L102:S102"/>
    <mergeCell ref="F103:G103"/>
    <mergeCell ref="L103:S103"/>
    <mergeCell ref="C104:C105"/>
    <mergeCell ref="F104:G104"/>
    <mergeCell ref="F105:G105"/>
    <mergeCell ref="C97:C102"/>
    <mergeCell ref="F99:G99"/>
    <mergeCell ref="L99:S99"/>
    <mergeCell ref="F100:G100"/>
    <mergeCell ref="L100:S100"/>
    <mergeCell ref="F101:G101"/>
    <mergeCell ref="L101:S101"/>
    <mergeCell ref="L104:O104"/>
    <mergeCell ref="P104:S104"/>
    <mergeCell ref="F97:G97"/>
    <mergeCell ref="L97:S97"/>
    <mergeCell ref="F98:G98"/>
    <mergeCell ref="L98:S98"/>
    <mergeCell ref="P96:S96"/>
    <mergeCell ref="L91:O91"/>
    <mergeCell ref="P91:S91"/>
    <mergeCell ref="L92:O92"/>
    <mergeCell ref="P92:S92"/>
    <mergeCell ref="L93:O93"/>
    <mergeCell ref="P93:S93"/>
    <mergeCell ref="L94:O94"/>
    <mergeCell ref="P94:S94"/>
    <mergeCell ref="L95:O95"/>
    <mergeCell ref="P95:S95"/>
    <mergeCell ref="C91:C96"/>
    <mergeCell ref="F91:G91"/>
    <mergeCell ref="F92:G92"/>
    <mergeCell ref="F93:G93"/>
    <mergeCell ref="F94:G94"/>
    <mergeCell ref="F95:G95"/>
    <mergeCell ref="F96:G96"/>
    <mergeCell ref="F74:G74"/>
    <mergeCell ref="F89:G89"/>
    <mergeCell ref="F83:G83"/>
    <mergeCell ref="C84:C86"/>
    <mergeCell ref="F84:G84"/>
    <mergeCell ref="F85:G85"/>
    <mergeCell ref="F82:G82"/>
    <mergeCell ref="F90:G90"/>
    <mergeCell ref="F86:G86"/>
    <mergeCell ref="L86:S86"/>
    <mergeCell ref="C75:C83"/>
    <mergeCell ref="L78:S78"/>
    <mergeCell ref="F79:G79"/>
    <mergeCell ref="L79:S79"/>
    <mergeCell ref="F80:G80"/>
    <mergeCell ref="F81:G81"/>
    <mergeCell ref="F75:G75"/>
    <mergeCell ref="L75:S75"/>
    <mergeCell ref="F76:G76"/>
    <mergeCell ref="L76:S76"/>
    <mergeCell ref="F77:G77"/>
    <mergeCell ref="L77:S77"/>
    <mergeCell ref="F78:G78"/>
    <mergeCell ref="L83:O83"/>
    <mergeCell ref="P83:S83"/>
    <mergeCell ref="F58:G58"/>
    <mergeCell ref="L58:S58"/>
    <mergeCell ref="F59:G59"/>
    <mergeCell ref="L59:S59"/>
    <mergeCell ref="C87:C88"/>
    <mergeCell ref="F87:G87"/>
    <mergeCell ref="F88:G88"/>
    <mergeCell ref="C63:C74"/>
    <mergeCell ref="F63:G63"/>
    <mergeCell ref="F64:G64"/>
    <mergeCell ref="L64:S64"/>
    <mergeCell ref="F65:G65"/>
    <mergeCell ref="F66:G66"/>
    <mergeCell ref="L66:S66"/>
    <mergeCell ref="F67:G67"/>
    <mergeCell ref="F71:G71"/>
    <mergeCell ref="F72:G72"/>
    <mergeCell ref="L72:S72"/>
    <mergeCell ref="F73:G73"/>
    <mergeCell ref="L73:S73"/>
    <mergeCell ref="F68:G68"/>
    <mergeCell ref="F69:G69"/>
    <mergeCell ref="L69:S69"/>
    <mergeCell ref="F70:G70"/>
    <mergeCell ref="F54:G54"/>
    <mergeCell ref="L54:S54"/>
    <mergeCell ref="F55:G55"/>
    <mergeCell ref="L55:S55"/>
    <mergeCell ref="P49:S49"/>
    <mergeCell ref="F56:G56"/>
    <mergeCell ref="L56:S56"/>
    <mergeCell ref="C50:C62"/>
    <mergeCell ref="F50:G50"/>
    <mergeCell ref="L50:S50"/>
    <mergeCell ref="F51:G51"/>
    <mergeCell ref="L51:S51"/>
    <mergeCell ref="F52:G52"/>
    <mergeCell ref="L52:S52"/>
    <mergeCell ref="F53:G53"/>
    <mergeCell ref="L53:S53"/>
    <mergeCell ref="F60:G60"/>
    <mergeCell ref="L60:S60"/>
    <mergeCell ref="F61:G61"/>
    <mergeCell ref="L61:S61"/>
    <mergeCell ref="F62:G62"/>
    <mergeCell ref="L62:S62"/>
    <mergeCell ref="F57:G57"/>
    <mergeCell ref="L57:S57"/>
    <mergeCell ref="C42:C46"/>
    <mergeCell ref="F42:G42"/>
    <mergeCell ref="L42:S42"/>
    <mergeCell ref="F43:G43"/>
    <mergeCell ref="F44:G44"/>
    <mergeCell ref="F46:G46"/>
    <mergeCell ref="L46:S46"/>
    <mergeCell ref="C47:C49"/>
    <mergeCell ref="F47:G47"/>
    <mergeCell ref="F48:G48"/>
    <mergeCell ref="F49:G49"/>
    <mergeCell ref="L45:O45"/>
    <mergeCell ref="P45:S45"/>
    <mergeCell ref="F45:G45"/>
    <mergeCell ref="C37:C41"/>
    <mergeCell ref="F37:G37"/>
    <mergeCell ref="L37:S37"/>
    <mergeCell ref="F38:G38"/>
    <mergeCell ref="L38:S38"/>
    <mergeCell ref="F39:G39"/>
    <mergeCell ref="L39:S39"/>
    <mergeCell ref="F40:G40"/>
    <mergeCell ref="L40:S40"/>
    <mergeCell ref="F41:G41"/>
    <mergeCell ref="L41:S41"/>
    <mergeCell ref="C1:P7"/>
    <mergeCell ref="C24:C26"/>
    <mergeCell ref="F24:G24"/>
    <mergeCell ref="F25:G25"/>
    <mergeCell ref="F26:G26"/>
    <mergeCell ref="L26:S26"/>
    <mergeCell ref="F21:G21"/>
    <mergeCell ref="L21:S21"/>
    <mergeCell ref="C22:C23"/>
    <mergeCell ref="F22:G22"/>
    <mergeCell ref="F23:G23"/>
    <mergeCell ref="R5:S5"/>
    <mergeCell ref="R6:S6"/>
    <mergeCell ref="R7:S7"/>
    <mergeCell ref="R9:S9"/>
    <mergeCell ref="R11:T11"/>
    <mergeCell ref="R12:T12"/>
    <mergeCell ref="R2:T2"/>
    <mergeCell ref="R3:S3"/>
    <mergeCell ref="R4:S4"/>
    <mergeCell ref="R8:T8"/>
    <mergeCell ref="P23:S23"/>
    <mergeCell ref="L24:O24"/>
    <mergeCell ref="P24:S24"/>
    <mergeCell ref="C11:P11"/>
    <mergeCell ref="C18:E18"/>
    <mergeCell ref="F18:G18"/>
    <mergeCell ref="J20:K20"/>
    <mergeCell ref="F32:G32"/>
    <mergeCell ref="L32:S32"/>
    <mergeCell ref="C27:C36"/>
    <mergeCell ref="F27:G27"/>
    <mergeCell ref="L27:S27"/>
    <mergeCell ref="F28:G28"/>
    <mergeCell ref="L28:S28"/>
    <mergeCell ref="F29:G29"/>
    <mergeCell ref="L29:S29"/>
    <mergeCell ref="F30:G30"/>
    <mergeCell ref="L30:S30"/>
    <mergeCell ref="F31:G31"/>
    <mergeCell ref="F35:G35"/>
    <mergeCell ref="L35:S35"/>
    <mergeCell ref="F36:G36"/>
    <mergeCell ref="L36:S36"/>
    <mergeCell ref="F33:G33"/>
    <mergeCell ref="L33:S33"/>
    <mergeCell ref="F34:G34"/>
    <mergeCell ref="L34:S34"/>
    <mergeCell ref="P68:S68"/>
    <mergeCell ref="L71:O71"/>
    <mergeCell ref="P71:S71"/>
    <mergeCell ref="L22:O22"/>
    <mergeCell ref="P22:S22"/>
    <mergeCell ref="L23:O23"/>
    <mergeCell ref="L25:O25"/>
    <mergeCell ref="P25:S25"/>
    <mergeCell ref="L31:S31"/>
    <mergeCell ref="L43:O43"/>
    <mergeCell ref="P43:S43"/>
    <mergeCell ref="L44:O44"/>
    <mergeCell ref="P44:S44"/>
    <mergeCell ref="L70:S70"/>
    <mergeCell ref="P113:S113"/>
    <mergeCell ref="L115:O115"/>
    <mergeCell ref="P115:S115"/>
    <mergeCell ref="L116:O116"/>
    <mergeCell ref="P116:S116"/>
    <mergeCell ref="L117:O117"/>
    <mergeCell ref="P117:S117"/>
    <mergeCell ref="L111:S111"/>
    <mergeCell ref="L80:O80"/>
    <mergeCell ref="P80:S80"/>
    <mergeCell ref="L81:O81"/>
    <mergeCell ref="P81:S81"/>
    <mergeCell ref="L112:O112"/>
    <mergeCell ref="P112:S112"/>
    <mergeCell ref="L105:O105"/>
    <mergeCell ref="P105:S105"/>
    <mergeCell ref="L87:O87"/>
    <mergeCell ref="P87:S87"/>
    <mergeCell ref="L108:O108"/>
    <mergeCell ref="P108:S108"/>
    <mergeCell ref="L85:S85"/>
    <mergeCell ref="L88:O88"/>
    <mergeCell ref="P88:S88"/>
    <mergeCell ref="L90:S90"/>
  </mergeCells>
  <conditionalFormatting sqref="E22:E119 E121:E124">
    <cfRule type="colorScale" priority="254">
      <colorScale>
        <cfvo type="num" val="0"/>
        <cfvo type="num" val="$M$125"/>
        <cfvo type="max"/>
        <color rgb="FFFF0000"/>
        <color theme="0"/>
        <color rgb="FF00B050"/>
      </colorScale>
    </cfRule>
  </conditionalFormatting>
  <conditionalFormatting sqref="H114:H124 E127 H21:H70 H72:H94">
    <cfRule type="colorScale" priority="251">
      <colorScale>
        <cfvo type="num" val="$O$9"/>
        <cfvo type="num" val="$O$10"/>
        <color rgb="FFFF3300"/>
        <color rgb="FF08B808"/>
      </colorScale>
    </cfRule>
  </conditionalFormatting>
  <conditionalFormatting sqref="E127">
    <cfRule type="colorScale" priority="252">
      <colorScale>
        <cfvo type="num" val="$R$6"/>
        <cfvo type="max"/>
        <color rgb="FFFF7128"/>
        <color rgb="FFFFEF9C"/>
      </colorScale>
    </cfRule>
    <cfRule type="colorScale" priority="253">
      <colorScale>
        <cfvo type="num" val="$R$6"/>
        <cfvo type="max"/>
        <color rgb="FFFF7128"/>
        <color rgb="FFFFEF9C"/>
      </colorScale>
    </cfRule>
  </conditionalFormatting>
  <conditionalFormatting sqref="H103:H112">
    <cfRule type="colorScale" priority="244">
      <colorScale>
        <cfvo type="num" val="$O$9"/>
        <cfvo type="num" val="$O$10"/>
        <color rgb="FFFF3300"/>
        <color rgb="FF08B808"/>
      </colorScale>
    </cfRule>
  </conditionalFormatting>
  <conditionalFormatting sqref="H95">
    <cfRule type="colorScale" priority="243">
      <colorScale>
        <cfvo type="num" val="$O$9"/>
        <cfvo type="num" val="$O$10"/>
        <color rgb="FFFF3300"/>
        <color rgb="FF08B808"/>
      </colorScale>
    </cfRule>
  </conditionalFormatting>
  <conditionalFormatting sqref="H96">
    <cfRule type="colorScale" priority="242">
      <colorScale>
        <cfvo type="num" val="$O$9"/>
        <cfvo type="num" val="$O$10"/>
        <color rgb="FFFF3300"/>
        <color rgb="FF08B808"/>
      </colorScale>
    </cfRule>
  </conditionalFormatting>
  <conditionalFormatting sqref="H103:H112 H114:H124 H21:H70 H72:H94">
    <cfRule type="colorScale" priority="245">
      <colorScale>
        <cfvo type="num" val="$R$6"/>
        <cfvo type="max"/>
        <color rgb="FFFF7128"/>
        <color rgb="FFFFEF9C"/>
      </colorScale>
    </cfRule>
    <cfRule type="colorScale" priority="246">
      <colorScale>
        <cfvo type="num" val="$R$6"/>
        <cfvo type="max"/>
        <color rgb="FFFF7128"/>
        <color rgb="FFFFEF9C"/>
      </colorScale>
    </cfRule>
  </conditionalFormatting>
  <conditionalFormatting sqref="H95">
    <cfRule type="colorScale" priority="247">
      <colorScale>
        <cfvo type="num" val="$R$6"/>
        <cfvo type="max"/>
        <color rgb="FFFF7128"/>
        <color rgb="FFFFEF9C"/>
      </colorScale>
    </cfRule>
    <cfRule type="colorScale" priority="248">
      <colorScale>
        <cfvo type="num" val="$R$6"/>
        <cfvo type="max"/>
        <color rgb="FFFF7128"/>
        <color rgb="FFFFEF9C"/>
      </colorScale>
    </cfRule>
  </conditionalFormatting>
  <conditionalFormatting sqref="H96">
    <cfRule type="colorScale" priority="249">
      <colorScale>
        <cfvo type="num" val="$R$6"/>
        <cfvo type="max"/>
        <color rgb="FFFF7128"/>
        <color rgb="FFFFEF9C"/>
      </colorScale>
    </cfRule>
    <cfRule type="colorScale" priority="250">
      <colorScale>
        <cfvo type="num" val="$R$6"/>
        <cfvo type="max"/>
        <color rgb="FFFF7128"/>
        <color rgb="FFFFEF9C"/>
      </colorScale>
    </cfRule>
  </conditionalFormatting>
  <conditionalFormatting sqref="H113">
    <cfRule type="colorScale" priority="239">
      <colorScale>
        <cfvo type="num" val="$O$9"/>
        <cfvo type="num" val="$O$10"/>
        <color rgb="FFFF3300"/>
        <color rgb="FF08B808"/>
      </colorScale>
    </cfRule>
  </conditionalFormatting>
  <conditionalFormatting sqref="H113">
    <cfRule type="colorScale" priority="240">
      <colorScale>
        <cfvo type="num" val="$R$6"/>
        <cfvo type="max"/>
        <color rgb="FFFF7128"/>
        <color rgb="FFFFEF9C"/>
      </colorScale>
    </cfRule>
    <cfRule type="colorScale" priority="241">
      <colorScale>
        <cfvo type="num" val="$R$6"/>
        <cfvo type="max"/>
        <color rgb="FFFF7128"/>
        <color rgb="FFFFEF9C"/>
      </colorScale>
    </cfRule>
  </conditionalFormatting>
  <conditionalFormatting sqref="H22:H70 H72:H96 H103:H124">
    <cfRule type="colorScale" priority="238">
      <colorScale>
        <cfvo type="num" val="0"/>
        <cfvo type="num" val="$L$13"/>
        <cfvo type="num" val="1"/>
        <color rgb="FFFF0000"/>
        <color theme="0"/>
        <color rgb="FF08B808"/>
      </colorScale>
    </cfRule>
  </conditionalFormatting>
  <conditionalFormatting sqref="H1:H70 H72:H96 H103:H137 H156:H165 H176:H186 H195:H204 H207:H1048576">
    <cfRule type="cellIs" dxfId="1287" priority="237" operator="equal">
      <formula>2</formula>
    </cfRule>
  </conditionalFormatting>
  <conditionalFormatting sqref="L1:O17 L26:O26 L36:O36 L40:O40 L50:O62 P47 L64:O64 L66:O66 L69:O70 L72:O77 L102:O103 L105:O105 L114:O114 L123:O124 M125:O125 L126:O139 L153:O153 L146:O150 L141:O144 L155:O155 L157:O175 M156:O156 M176:O176 L177:O194 M195:O195 L196:O1048576 L19:O22 M18:O18 L42:O46 L83:O97 L107:O112 L120:O120">
    <cfRule type="cellIs" dxfId="1286" priority="236" operator="equal">
      <formula>$R$12</formula>
    </cfRule>
  </conditionalFormatting>
  <conditionalFormatting sqref="L23:O23">
    <cfRule type="cellIs" dxfId="1285" priority="235" operator="equal">
      <formula>$R$12</formula>
    </cfRule>
  </conditionalFormatting>
  <conditionalFormatting sqref="L24:O24">
    <cfRule type="cellIs" dxfId="1284" priority="234" operator="equal">
      <formula>$R$12</formula>
    </cfRule>
  </conditionalFormatting>
  <conditionalFormatting sqref="L25:O25">
    <cfRule type="cellIs" dxfId="1283" priority="233" operator="equal">
      <formula>$R$12</formula>
    </cfRule>
  </conditionalFormatting>
  <conditionalFormatting sqref="L27">
    <cfRule type="cellIs" dxfId="1282" priority="232" operator="equal">
      <formula>$R$12</formula>
    </cfRule>
  </conditionalFormatting>
  <conditionalFormatting sqref="L37">
    <cfRule type="cellIs" dxfId="1281" priority="222" operator="equal">
      <formula>$R$12</formula>
    </cfRule>
  </conditionalFormatting>
  <conditionalFormatting sqref="L78:O78">
    <cfRule type="cellIs" dxfId="1280" priority="220" operator="equal">
      <formula>$R$12</formula>
    </cfRule>
  </conditionalFormatting>
  <conditionalFormatting sqref="L79:O79">
    <cfRule type="cellIs" dxfId="1279" priority="219" operator="equal">
      <formula>$R$12</formula>
    </cfRule>
  </conditionalFormatting>
  <conditionalFormatting sqref="L80:O80">
    <cfRule type="cellIs" dxfId="1278" priority="218" operator="equal">
      <formula>$R$12</formula>
    </cfRule>
  </conditionalFormatting>
  <conditionalFormatting sqref="L81:O82">
    <cfRule type="cellIs" dxfId="1277" priority="217" operator="equal">
      <formula>$R$12</formula>
    </cfRule>
  </conditionalFormatting>
  <conditionalFormatting sqref="L38:L39">
    <cfRule type="cellIs" dxfId="1276" priority="213" operator="equal">
      <formula>$R$12</formula>
    </cfRule>
  </conditionalFormatting>
  <conditionalFormatting sqref="L41">
    <cfRule type="cellIs" dxfId="1275" priority="212" operator="equal">
      <formula>$R$12</formula>
    </cfRule>
  </conditionalFormatting>
  <conditionalFormatting sqref="L28:L35">
    <cfRule type="cellIs" dxfId="1274" priority="210" operator="equal">
      <formula>$R$12</formula>
    </cfRule>
  </conditionalFormatting>
  <conditionalFormatting sqref="L47:O47">
    <cfRule type="cellIs" dxfId="1273" priority="209" operator="equal">
      <formula>$R$12</formula>
    </cfRule>
  </conditionalFormatting>
  <conditionalFormatting sqref="P48">
    <cfRule type="cellIs" dxfId="1272" priority="208" operator="equal">
      <formula>$R$12</formula>
    </cfRule>
  </conditionalFormatting>
  <conditionalFormatting sqref="L48:O48">
    <cfRule type="cellIs" dxfId="1271" priority="207" operator="equal">
      <formula>$R$12</formula>
    </cfRule>
  </conditionalFormatting>
  <conditionalFormatting sqref="P49">
    <cfRule type="cellIs" dxfId="1270" priority="206" operator="equal">
      <formula>$R$12</formula>
    </cfRule>
  </conditionalFormatting>
  <conditionalFormatting sqref="L49:O49">
    <cfRule type="cellIs" dxfId="1269" priority="205" operator="equal">
      <formula>$R$12</formula>
    </cfRule>
  </conditionalFormatting>
  <conditionalFormatting sqref="P63">
    <cfRule type="cellIs" dxfId="1268" priority="204" operator="equal">
      <formula>$R$12</formula>
    </cfRule>
  </conditionalFormatting>
  <conditionalFormatting sqref="L63:O63">
    <cfRule type="cellIs" dxfId="1267" priority="203" operator="equal">
      <formula>$R$12</formula>
    </cfRule>
  </conditionalFormatting>
  <conditionalFormatting sqref="P65">
    <cfRule type="cellIs" dxfId="1266" priority="202" operator="equal">
      <formula>$R$12</formula>
    </cfRule>
  </conditionalFormatting>
  <conditionalFormatting sqref="L65:O65">
    <cfRule type="cellIs" dxfId="1265" priority="201" operator="equal">
      <formula>$R$12</formula>
    </cfRule>
  </conditionalFormatting>
  <conditionalFormatting sqref="P67">
    <cfRule type="cellIs" dxfId="1264" priority="200" operator="equal">
      <formula>$R$12</formula>
    </cfRule>
  </conditionalFormatting>
  <conditionalFormatting sqref="L67:O67">
    <cfRule type="cellIs" dxfId="1263" priority="199" operator="equal">
      <formula>$R$12</formula>
    </cfRule>
  </conditionalFormatting>
  <conditionalFormatting sqref="P68">
    <cfRule type="cellIs" dxfId="1262" priority="198" operator="equal">
      <formula>$R$12</formula>
    </cfRule>
  </conditionalFormatting>
  <conditionalFormatting sqref="L68:O68">
    <cfRule type="cellIs" dxfId="1261" priority="197" operator="equal">
      <formula>$R$12</formula>
    </cfRule>
  </conditionalFormatting>
  <conditionalFormatting sqref="H71">
    <cfRule type="colorScale" priority="192">
      <colorScale>
        <cfvo type="num" val="$O$9"/>
        <cfvo type="num" val="$O$10"/>
        <color rgb="FFFF3300"/>
        <color rgb="FF08B808"/>
      </colorScale>
    </cfRule>
  </conditionalFormatting>
  <conditionalFormatting sqref="H71">
    <cfRule type="colorScale" priority="193">
      <colorScale>
        <cfvo type="num" val="$R$6"/>
        <cfvo type="max"/>
        <color rgb="FFFF7128"/>
        <color rgb="FFFFEF9C"/>
      </colorScale>
    </cfRule>
    <cfRule type="colorScale" priority="194">
      <colorScale>
        <cfvo type="num" val="$R$6"/>
        <cfvo type="max"/>
        <color rgb="FFFF7128"/>
        <color rgb="FFFFEF9C"/>
      </colorScale>
    </cfRule>
  </conditionalFormatting>
  <conditionalFormatting sqref="H71">
    <cfRule type="colorScale" priority="191">
      <colorScale>
        <cfvo type="num" val="0"/>
        <cfvo type="num" val="$L$13"/>
        <cfvo type="num" val="1"/>
        <color rgb="FFFF0000"/>
        <color theme="0"/>
        <color rgb="FF08B808"/>
      </colorScale>
    </cfRule>
  </conditionalFormatting>
  <conditionalFormatting sqref="H71">
    <cfRule type="cellIs" dxfId="1260" priority="190" operator="equal">
      <formula>2</formula>
    </cfRule>
  </conditionalFormatting>
  <conditionalFormatting sqref="P71">
    <cfRule type="cellIs" dxfId="1259" priority="189" operator="equal">
      <formula>$R$12</formula>
    </cfRule>
  </conditionalFormatting>
  <conditionalFormatting sqref="L71:O71">
    <cfRule type="cellIs" dxfId="1258" priority="188" operator="equal">
      <formula>$R$12</formula>
    </cfRule>
  </conditionalFormatting>
  <conditionalFormatting sqref="H97:H102">
    <cfRule type="colorScale" priority="187">
      <colorScale>
        <cfvo type="num" val="0"/>
        <cfvo type="num" val="$M$125"/>
        <cfvo type="max"/>
        <color rgb="FFFF0000"/>
        <color theme="0"/>
        <color rgb="FF00B050"/>
      </colorScale>
    </cfRule>
  </conditionalFormatting>
  <conditionalFormatting sqref="L98:O98">
    <cfRule type="cellIs" dxfId="1257" priority="186" operator="equal">
      <formula>$R$12</formula>
    </cfRule>
  </conditionalFormatting>
  <conditionalFormatting sqref="L99:O99">
    <cfRule type="cellIs" dxfId="1256" priority="185" operator="equal">
      <formula>$R$12</formula>
    </cfRule>
  </conditionalFormatting>
  <conditionalFormatting sqref="L100:O100">
    <cfRule type="cellIs" dxfId="1255" priority="184" operator="equal">
      <formula>$R$12</formula>
    </cfRule>
  </conditionalFormatting>
  <conditionalFormatting sqref="L101:O101">
    <cfRule type="cellIs" dxfId="1254" priority="183" operator="equal">
      <formula>$R$12</formula>
    </cfRule>
  </conditionalFormatting>
  <conditionalFormatting sqref="L104:O104">
    <cfRule type="cellIs" dxfId="1253" priority="182" operator="equal">
      <formula>$R$12</formula>
    </cfRule>
  </conditionalFormatting>
  <conditionalFormatting sqref="L106:O106">
    <cfRule type="cellIs" dxfId="1252" priority="181" operator="equal">
      <formula>$R$12</formula>
    </cfRule>
  </conditionalFormatting>
  <conditionalFormatting sqref="L113:O113">
    <cfRule type="cellIs" dxfId="1251" priority="180" operator="equal">
      <formula>$R$12</formula>
    </cfRule>
  </conditionalFormatting>
  <conditionalFormatting sqref="L115:O115">
    <cfRule type="cellIs" dxfId="1250" priority="179" operator="equal">
      <formula>$R$12</formula>
    </cfRule>
  </conditionalFormatting>
  <conditionalFormatting sqref="L116:O116">
    <cfRule type="cellIs" dxfId="1249" priority="178" operator="equal">
      <formula>$R$12</formula>
    </cfRule>
  </conditionalFormatting>
  <conditionalFormatting sqref="L117:O117">
    <cfRule type="cellIs" dxfId="1248" priority="177" operator="equal">
      <formula>$R$12</formula>
    </cfRule>
  </conditionalFormatting>
  <conditionalFormatting sqref="L118:O118">
    <cfRule type="cellIs" dxfId="1247" priority="176" operator="equal">
      <formula>$R$12</formula>
    </cfRule>
  </conditionalFormatting>
  <conditionalFormatting sqref="L119:O119">
    <cfRule type="cellIs" dxfId="1246" priority="175" operator="equal">
      <formula>$R$12</formula>
    </cfRule>
  </conditionalFormatting>
  <conditionalFormatting sqref="L121:O121">
    <cfRule type="cellIs" dxfId="1245" priority="174" operator="equal">
      <formula>$R$12</formula>
    </cfRule>
  </conditionalFormatting>
  <conditionalFormatting sqref="L122:O122">
    <cfRule type="cellIs" dxfId="1244" priority="28" operator="equal">
      <formula>$R$13</formula>
    </cfRule>
    <cfRule type="cellIs" dxfId="1243" priority="173" operator="equal">
      <formula>$R$12</formula>
    </cfRule>
  </conditionalFormatting>
  <conditionalFormatting sqref="E140:E144 E146:E155">
    <cfRule type="cellIs" dxfId="1242" priority="171" operator="equal">
      <formula>1</formula>
    </cfRule>
    <cfRule type="cellIs" dxfId="1241" priority="172" operator="equal">
      <formula>0</formula>
    </cfRule>
  </conditionalFormatting>
  <conditionalFormatting sqref="H139">
    <cfRule type="colorScale" priority="168">
      <colorScale>
        <cfvo type="num" val="$O$9"/>
        <cfvo type="num" val="$O$10"/>
        <color rgb="FFFF3300"/>
        <color rgb="FF08B808"/>
      </colorScale>
    </cfRule>
  </conditionalFormatting>
  <conditionalFormatting sqref="H139">
    <cfRule type="colorScale" priority="169">
      <colorScale>
        <cfvo type="num" val="$R$6"/>
        <cfvo type="max"/>
        <color rgb="FFFF7128"/>
        <color rgb="FFFFEF9C"/>
      </colorScale>
    </cfRule>
    <cfRule type="colorScale" priority="170">
      <colorScale>
        <cfvo type="num" val="$R$6"/>
        <cfvo type="max"/>
        <color rgb="FFFF7128"/>
        <color rgb="FFFFEF9C"/>
      </colorScale>
    </cfRule>
  </conditionalFormatting>
  <conditionalFormatting sqref="H138:H139">
    <cfRule type="cellIs" dxfId="1240" priority="167" operator="equal">
      <formula>2</formula>
    </cfRule>
  </conditionalFormatting>
  <conditionalFormatting sqref="H140">
    <cfRule type="colorScale" priority="163">
      <colorScale>
        <cfvo type="num" val="$O$9"/>
        <cfvo type="num" val="$O$10"/>
        <color rgb="FFFF3300"/>
        <color rgb="FF08B808"/>
      </colorScale>
    </cfRule>
  </conditionalFormatting>
  <conditionalFormatting sqref="H140">
    <cfRule type="colorScale" priority="164">
      <colorScale>
        <cfvo type="num" val="$R$6"/>
        <cfvo type="max"/>
        <color rgb="FFFF7128"/>
        <color rgb="FFFFEF9C"/>
      </colorScale>
    </cfRule>
    <cfRule type="colorScale" priority="165">
      <colorScale>
        <cfvo type="num" val="$R$6"/>
        <cfvo type="max"/>
        <color rgb="FFFF7128"/>
        <color rgb="FFFFEF9C"/>
      </colorScale>
    </cfRule>
  </conditionalFormatting>
  <conditionalFormatting sqref="H140">
    <cfRule type="colorScale" priority="162">
      <colorScale>
        <cfvo type="num" val="0"/>
        <cfvo type="num" val="$L$13"/>
        <cfvo type="num" val="1"/>
        <color rgb="FFFF0000"/>
        <color theme="0"/>
        <color rgb="FF08B808"/>
      </colorScale>
    </cfRule>
  </conditionalFormatting>
  <conditionalFormatting sqref="H140">
    <cfRule type="cellIs" dxfId="1239" priority="161" operator="equal">
      <formula>2</formula>
    </cfRule>
  </conditionalFormatting>
  <conditionalFormatting sqref="H141:H155">
    <cfRule type="colorScale" priority="158">
      <colorScale>
        <cfvo type="num" val="$O$9"/>
        <cfvo type="num" val="$O$10"/>
        <color rgb="FFFF3300"/>
        <color rgb="FF08B808"/>
      </colorScale>
    </cfRule>
  </conditionalFormatting>
  <conditionalFormatting sqref="H141:H155">
    <cfRule type="colorScale" priority="159">
      <colorScale>
        <cfvo type="num" val="$R$6"/>
        <cfvo type="max"/>
        <color rgb="FFFF7128"/>
        <color rgb="FFFFEF9C"/>
      </colorScale>
    </cfRule>
    <cfRule type="colorScale" priority="160">
      <colorScale>
        <cfvo type="num" val="$R$6"/>
        <cfvo type="max"/>
        <color rgb="FFFF7128"/>
        <color rgb="FFFFEF9C"/>
      </colorScale>
    </cfRule>
  </conditionalFormatting>
  <conditionalFormatting sqref="H141:H155">
    <cfRule type="colorScale" priority="157">
      <colorScale>
        <cfvo type="num" val="0"/>
        <cfvo type="num" val="$L$13"/>
        <cfvo type="num" val="1"/>
        <color rgb="FFFF0000"/>
        <color theme="0"/>
        <color rgb="FF08B808"/>
      </colorScale>
    </cfRule>
  </conditionalFormatting>
  <conditionalFormatting sqref="H141:H155">
    <cfRule type="cellIs" dxfId="1238" priority="156" operator="equal">
      <formula>2</formula>
    </cfRule>
  </conditionalFormatting>
  <conditionalFormatting sqref="L151:O151">
    <cfRule type="cellIs" dxfId="1237" priority="154" operator="equal">
      <formula>$R$12</formula>
    </cfRule>
  </conditionalFormatting>
  <conditionalFormatting sqref="L152:O152">
    <cfRule type="cellIs" dxfId="1236" priority="153" operator="equal">
      <formula>$R$12</formula>
    </cfRule>
  </conditionalFormatting>
  <conditionalFormatting sqref="L154:O154">
    <cfRule type="cellIs" dxfId="1235" priority="151" operator="equal">
      <formula>$R$12</formula>
    </cfRule>
  </conditionalFormatting>
  <conditionalFormatting sqref="E145">
    <cfRule type="colorScale" priority="148">
      <colorScale>
        <cfvo type="num" val="$O$9"/>
        <cfvo type="num" val="$O$10"/>
        <color rgb="FFFF3300"/>
        <color rgb="FF08B808"/>
      </colorScale>
    </cfRule>
  </conditionalFormatting>
  <conditionalFormatting sqref="E145">
    <cfRule type="colorScale" priority="149">
      <colorScale>
        <cfvo type="num" val="$R$6"/>
        <cfvo type="max"/>
        <color rgb="FFFF7128"/>
        <color rgb="FFFFEF9C"/>
      </colorScale>
    </cfRule>
    <cfRule type="colorScale" priority="150">
      <colorScale>
        <cfvo type="num" val="$R$6"/>
        <cfvo type="max"/>
        <color rgb="FFFF7128"/>
        <color rgb="FFFFEF9C"/>
      </colorScale>
    </cfRule>
  </conditionalFormatting>
  <conditionalFormatting sqref="E145">
    <cfRule type="colorScale" priority="147">
      <colorScale>
        <cfvo type="num" val="0"/>
        <cfvo type="num" val="$L$13"/>
        <cfvo type="num" val="1"/>
        <color rgb="FFFF0000"/>
        <color theme="0"/>
        <color rgb="FF08B808"/>
      </colorScale>
    </cfRule>
  </conditionalFormatting>
  <conditionalFormatting sqref="E145">
    <cfRule type="cellIs" dxfId="1234" priority="146" operator="equal">
      <formula>2</formula>
    </cfRule>
  </conditionalFormatting>
  <conditionalFormatting sqref="L145:O145">
    <cfRule type="cellIs" dxfId="1233" priority="145" operator="equal">
      <formula>$R$12</formula>
    </cfRule>
  </conditionalFormatting>
  <conditionalFormatting sqref="L140:O140">
    <cfRule type="cellIs" dxfId="1232" priority="144" operator="equal">
      <formula>$R$12</formula>
    </cfRule>
  </conditionalFormatting>
  <conditionalFormatting sqref="L157:S175 M156:S156 M176:S176 L1:S17 L177:S194 M195:S195 L196:S1048576 M18:S18 L19:S155">
    <cfRule type="cellIs" dxfId="1231" priority="143" operator="equal">
      <formula>"SIN AVANCE"</formula>
    </cfRule>
  </conditionalFormatting>
  <conditionalFormatting sqref="I131">
    <cfRule type="cellIs" dxfId="1230" priority="142" operator="equal">
      <formula>$R$12</formula>
    </cfRule>
  </conditionalFormatting>
  <conditionalFormatting sqref="I131">
    <cfRule type="cellIs" dxfId="1229" priority="141" operator="equal">
      <formula>"SIN AVANCE"</formula>
    </cfRule>
  </conditionalFormatting>
  <conditionalFormatting sqref="E168:E175">
    <cfRule type="cellIs" dxfId="1228" priority="139" operator="equal">
      <formula>1</formula>
    </cfRule>
    <cfRule type="cellIs" dxfId="1227" priority="140" operator="equal">
      <formula>0</formula>
    </cfRule>
  </conditionalFormatting>
  <conditionalFormatting sqref="H168:H172">
    <cfRule type="colorScale" priority="136">
      <colorScale>
        <cfvo type="num" val="$O$9"/>
        <cfvo type="num" val="$O$10"/>
        <color rgb="FFFF3300"/>
        <color rgb="FF08B808"/>
      </colorScale>
    </cfRule>
  </conditionalFormatting>
  <conditionalFormatting sqref="H168:H172">
    <cfRule type="colorScale" priority="137">
      <colorScale>
        <cfvo type="num" val="$R$6"/>
        <cfvo type="max"/>
        <color rgb="FFFF7128"/>
        <color rgb="FFFFEF9C"/>
      </colorScale>
    </cfRule>
    <cfRule type="colorScale" priority="138">
      <colorScale>
        <cfvo type="num" val="$R$6"/>
        <cfvo type="max"/>
        <color rgb="FFFF7128"/>
        <color rgb="FFFFEF9C"/>
      </colorScale>
    </cfRule>
  </conditionalFormatting>
  <conditionalFormatting sqref="H168:H172">
    <cfRule type="colorScale" priority="135">
      <colorScale>
        <cfvo type="num" val="0"/>
        <cfvo type="num" val="$L$13"/>
        <cfvo type="num" val="1"/>
        <color rgb="FFFF0000"/>
        <color theme="0"/>
        <color rgb="FF08B808"/>
      </colorScale>
    </cfRule>
  </conditionalFormatting>
  <conditionalFormatting sqref="H168:H172">
    <cfRule type="cellIs" dxfId="1226" priority="134" operator="equal">
      <formula>2</formula>
    </cfRule>
  </conditionalFormatting>
  <conditionalFormatting sqref="H173:H175">
    <cfRule type="cellIs" dxfId="1225" priority="132" operator="equal">
      <formula>1</formula>
    </cfRule>
    <cfRule type="cellIs" dxfId="1224" priority="133" operator="equal">
      <formula>0</formula>
    </cfRule>
  </conditionalFormatting>
  <conditionalFormatting sqref="L173:O173">
    <cfRule type="cellIs" dxfId="1223" priority="131" operator="equal">
      <formula>$R$12</formula>
    </cfRule>
  </conditionalFormatting>
  <conditionalFormatting sqref="L174:O174">
    <cfRule type="cellIs" dxfId="1222" priority="130" operator="equal">
      <formula>$R$12</formula>
    </cfRule>
  </conditionalFormatting>
  <conditionalFormatting sqref="L175:O175">
    <cfRule type="cellIs" dxfId="1221" priority="129" operator="equal">
      <formula>$R$12</formula>
    </cfRule>
  </conditionalFormatting>
  <conditionalFormatting sqref="L174:O175">
    <cfRule type="cellIs" dxfId="1220" priority="128" operator="equal">
      <formula>$R$12</formula>
    </cfRule>
  </conditionalFormatting>
  <conditionalFormatting sqref="L91:O91">
    <cfRule type="cellIs" dxfId="1219" priority="126" operator="equal">
      <formula>$R$12</formula>
    </cfRule>
  </conditionalFormatting>
  <conditionalFormatting sqref="L92:O92">
    <cfRule type="cellIs" dxfId="1218" priority="125" operator="equal">
      <formula>$R$12</formula>
    </cfRule>
  </conditionalFormatting>
  <conditionalFormatting sqref="L93:O93">
    <cfRule type="cellIs" dxfId="1217" priority="124" operator="equal">
      <formula>$R$12</formula>
    </cfRule>
  </conditionalFormatting>
  <conditionalFormatting sqref="L94:O94">
    <cfRule type="cellIs" dxfId="1216" priority="123" operator="equal">
      <formula>$R$12</formula>
    </cfRule>
  </conditionalFormatting>
  <conditionalFormatting sqref="L95:O95">
    <cfRule type="cellIs" dxfId="1215" priority="122" operator="equal">
      <formula>$R$12</formula>
    </cfRule>
  </conditionalFormatting>
  <conditionalFormatting sqref="L96:O96">
    <cfRule type="cellIs" dxfId="1214" priority="121" operator="equal">
      <formula>$R$12</formula>
    </cfRule>
  </conditionalFormatting>
  <conditionalFormatting sqref="E189:E194">
    <cfRule type="colorScale" priority="118">
      <colorScale>
        <cfvo type="num" val="$O$9"/>
        <cfvo type="num" val="$O$10"/>
        <color rgb="FFFF3300"/>
        <color rgb="FF08B808"/>
      </colorScale>
    </cfRule>
  </conditionalFormatting>
  <conditionalFormatting sqref="E189:E194">
    <cfRule type="colorScale" priority="119">
      <colorScale>
        <cfvo type="num" val="$R$6"/>
        <cfvo type="max"/>
        <color rgb="FFFF7128"/>
        <color rgb="FFFFEF9C"/>
      </colorScale>
    </cfRule>
    <cfRule type="colorScale" priority="120">
      <colorScale>
        <cfvo type="num" val="$R$6"/>
        <cfvo type="max"/>
        <color rgb="FFFF7128"/>
        <color rgb="FFFFEF9C"/>
      </colorScale>
    </cfRule>
  </conditionalFormatting>
  <conditionalFormatting sqref="E189:E194">
    <cfRule type="colorScale" priority="117">
      <colorScale>
        <cfvo type="num" val="0"/>
        <cfvo type="num" val="$L$13"/>
        <cfvo type="num" val="1"/>
        <color rgb="FFFF0000"/>
        <color theme="0"/>
        <color rgb="FF08B808"/>
      </colorScale>
    </cfRule>
  </conditionalFormatting>
  <conditionalFormatting sqref="E189:E194">
    <cfRule type="cellIs" dxfId="1213" priority="116" operator="equal">
      <formula>2</formula>
    </cfRule>
  </conditionalFormatting>
  <conditionalFormatting sqref="H189:H194">
    <cfRule type="colorScale" priority="113">
      <colorScale>
        <cfvo type="num" val="$O$9"/>
        <cfvo type="num" val="$O$10"/>
        <color rgb="FFFF3300"/>
        <color rgb="FF08B808"/>
      </colorScale>
    </cfRule>
  </conditionalFormatting>
  <conditionalFormatting sqref="H189:H194">
    <cfRule type="colorScale" priority="114">
      <colorScale>
        <cfvo type="num" val="$R$6"/>
        <cfvo type="max"/>
        <color rgb="FFFF7128"/>
        <color rgb="FFFFEF9C"/>
      </colorScale>
    </cfRule>
    <cfRule type="colorScale" priority="115">
      <colorScale>
        <cfvo type="num" val="$R$6"/>
        <cfvo type="max"/>
        <color rgb="FFFF7128"/>
        <color rgb="FFFFEF9C"/>
      </colorScale>
    </cfRule>
  </conditionalFormatting>
  <conditionalFormatting sqref="H189:H194">
    <cfRule type="colorScale" priority="112">
      <colorScale>
        <cfvo type="num" val="0"/>
        <cfvo type="num" val="$L$13"/>
        <cfvo type="num" val="1"/>
        <color rgb="FFFF0000"/>
        <color theme="0"/>
        <color rgb="FF08B808"/>
      </colorScale>
    </cfRule>
  </conditionalFormatting>
  <conditionalFormatting sqref="H189:H194">
    <cfRule type="cellIs" dxfId="1212" priority="111" operator="equal">
      <formula>2</formula>
    </cfRule>
  </conditionalFormatting>
  <conditionalFormatting sqref="H167">
    <cfRule type="colorScale" priority="108">
      <colorScale>
        <cfvo type="num" val="$O$9"/>
        <cfvo type="num" val="$O$10"/>
        <color rgb="FFFF3300"/>
        <color rgb="FF08B808"/>
      </colorScale>
    </cfRule>
  </conditionalFormatting>
  <conditionalFormatting sqref="H167">
    <cfRule type="colorScale" priority="109">
      <colorScale>
        <cfvo type="num" val="$R$6"/>
        <cfvo type="max"/>
        <color rgb="FFFF7128"/>
        <color rgb="FFFFEF9C"/>
      </colorScale>
    </cfRule>
    <cfRule type="colorScale" priority="110">
      <colorScale>
        <cfvo type="num" val="$R$6"/>
        <cfvo type="max"/>
        <color rgb="FFFF7128"/>
        <color rgb="FFFFEF9C"/>
      </colorScale>
    </cfRule>
  </conditionalFormatting>
  <conditionalFormatting sqref="H166:H167">
    <cfRule type="cellIs" dxfId="1211" priority="107" operator="equal">
      <formula>2</formula>
    </cfRule>
  </conditionalFormatting>
  <conditionalFormatting sqref="H188">
    <cfRule type="colorScale" priority="104">
      <colorScale>
        <cfvo type="num" val="$O$9"/>
        <cfvo type="num" val="$O$10"/>
        <color rgb="FFFF3300"/>
        <color rgb="FF08B808"/>
      </colorScale>
    </cfRule>
  </conditionalFormatting>
  <conditionalFormatting sqref="H188">
    <cfRule type="colorScale" priority="105">
      <colorScale>
        <cfvo type="num" val="$R$6"/>
        <cfvo type="max"/>
        <color rgb="FFFF7128"/>
        <color rgb="FFFFEF9C"/>
      </colorScale>
    </cfRule>
    <cfRule type="colorScale" priority="106">
      <colorScale>
        <cfvo type="num" val="$R$6"/>
        <cfvo type="max"/>
        <color rgb="FFFF7128"/>
        <color rgb="FFFFEF9C"/>
      </colorScale>
    </cfRule>
  </conditionalFormatting>
  <conditionalFormatting sqref="H187:H188">
    <cfRule type="cellIs" dxfId="1210" priority="103" operator="equal">
      <formula>2</formula>
    </cfRule>
  </conditionalFormatting>
  <conditionalFormatting sqref="L194:O194">
    <cfRule type="cellIs" dxfId="1209" priority="102" operator="equal">
      <formula>$R$12</formula>
    </cfRule>
  </conditionalFormatting>
  <conditionalFormatting sqref="L194:O194">
    <cfRule type="cellIs" dxfId="1208" priority="101" operator="equal">
      <formula>$R$12</formula>
    </cfRule>
  </conditionalFormatting>
  <conditionalFormatting sqref="L207:O211">
    <cfRule type="cellIs" dxfId="1207" priority="100" operator="equal">
      <formula>$R$12</formula>
    </cfRule>
  </conditionalFormatting>
  <conditionalFormatting sqref="L207:O211">
    <cfRule type="cellIs" dxfId="1206" priority="99" operator="equal">
      <formula>$R$12</formula>
    </cfRule>
  </conditionalFormatting>
  <conditionalFormatting sqref="H206">
    <cfRule type="colorScale" priority="96">
      <colorScale>
        <cfvo type="num" val="$O$9"/>
        <cfvo type="num" val="$O$10"/>
        <color rgb="FFFF3300"/>
        <color rgb="FF08B808"/>
      </colorScale>
    </cfRule>
  </conditionalFormatting>
  <conditionalFormatting sqref="H206">
    <cfRule type="colorScale" priority="97">
      <colorScale>
        <cfvo type="num" val="$R$6"/>
        <cfvo type="max"/>
        <color rgb="FFFF7128"/>
        <color rgb="FFFFEF9C"/>
      </colorScale>
    </cfRule>
    <cfRule type="colorScale" priority="98">
      <colorScale>
        <cfvo type="num" val="$R$6"/>
        <cfvo type="max"/>
        <color rgb="FFFF7128"/>
        <color rgb="FFFFEF9C"/>
      </colorScale>
    </cfRule>
  </conditionalFormatting>
  <conditionalFormatting sqref="H205:H206">
    <cfRule type="cellIs" dxfId="1205" priority="95" operator="equal">
      <formula>2</formula>
    </cfRule>
  </conditionalFormatting>
  <conditionalFormatting sqref="E207:E211">
    <cfRule type="colorScale" priority="92">
      <colorScale>
        <cfvo type="num" val="$O$9"/>
        <cfvo type="num" val="$O$10"/>
        <color rgb="FFFF3300"/>
        <color rgb="FF08B808"/>
      </colorScale>
    </cfRule>
  </conditionalFormatting>
  <conditionalFormatting sqref="E207:E211">
    <cfRule type="colorScale" priority="93">
      <colorScale>
        <cfvo type="num" val="$R$6"/>
        <cfvo type="max"/>
        <color rgb="FFFF7128"/>
        <color rgb="FFFFEF9C"/>
      </colorScale>
    </cfRule>
    <cfRule type="colorScale" priority="94">
      <colorScale>
        <cfvo type="num" val="$R$6"/>
        <cfvo type="max"/>
        <color rgb="FFFF7128"/>
        <color rgb="FFFFEF9C"/>
      </colorScale>
    </cfRule>
  </conditionalFormatting>
  <conditionalFormatting sqref="E207:E211">
    <cfRule type="colorScale" priority="91">
      <colorScale>
        <cfvo type="num" val="0"/>
        <cfvo type="num" val="$L$13"/>
        <cfvo type="num" val="1"/>
        <color rgb="FFFF0000"/>
        <color theme="0"/>
        <color rgb="FF08B808"/>
      </colorScale>
    </cfRule>
  </conditionalFormatting>
  <conditionalFormatting sqref="E207:E211">
    <cfRule type="cellIs" dxfId="1204" priority="90" operator="equal">
      <formula>2</formula>
    </cfRule>
  </conditionalFormatting>
  <conditionalFormatting sqref="J114:J124 J21:J70 J72:J94">
    <cfRule type="colorScale" priority="89">
      <colorScale>
        <cfvo type="num" val="$O$9"/>
        <cfvo type="num" val="$O$10"/>
        <color rgb="FFFF3300"/>
        <color rgb="FF08B808"/>
      </colorScale>
    </cfRule>
  </conditionalFormatting>
  <conditionalFormatting sqref="J103:J112">
    <cfRule type="colorScale" priority="82">
      <colorScale>
        <cfvo type="num" val="$O$9"/>
        <cfvo type="num" val="$O$10"/>
        <color rgb="FFFF3300"/>
        <color rgb="FF08B808"/>
      </colorScale>
    </cfRule>
  </conditionalFormatting>
  <conditionalFormatting sqref="J95">
    <cfRule type="colorScale" priority="81">
      <colorScale>
        <cfvo type="num" val="$O$9"/>
        <cfvo type="num" val="$O$10"/>
        <color rgb="FFFF3300"/>
        <color rgb="FF08B808"/>
      </colorScale>
    </cfRule>
  </conditionalFormatting>
  <conditionalFormatting sqref="J96">
    <cfRule type="colorScale" priority="80">
      <colorScale>
        <cfvo type="num" val="$O$9"/>
        <cfvo type="num" val="$O$10"/>
        <color rgb="FFFF3300"/>
        <color rgb="FF08B808"/>
      </colorScale>
    </cfRule>
  </conditionalFormatting>
  <conditionalFormatting sqref="J103:J112 J114:J124 J21:J70 J72:J94">
    <cfRule type="colorScale" priority="83">
      <colorScale>
        <cfvo type="num" val="$R$6"/>
        <cfvo type="max"/>
        <color rgb="FFFF7128"/>
        <color rgb="FFFFEF9C"/>
      </colorScale>
    </cfRule>
    <cfRule type="colorScale" priority="84">
      <colorScale>
        <cfvo type="num" val="$R$6"/>
        <cfvo type="max"/>
        <color rgb="FFFF7128"/>
        <color rgb="FFFFEF9C"/>
      </colorScale>
    </cfRule>
  </conditionalFormatting>
  <conditionalFormatting sqref="J95">
    <cfRule type="colorScale" priority="85">
      <colorScale>
        <cfvo type="num" val="$R$6"/>
        <cfvo type="max"/>
        <color rgb="FFFF7128"/>
        <color rgb="FFFFEF9C"/>
      </colorScale>
    </cfRule>
    <cfRule type="colorScale" priority="86">
      <colorScale>
        <cfvo type="num" val="$R$6"/>
        <cfvo type="max"/>
        <color rgb="FFFF7128"/>
        <color rgb="FFFFEF9C"/>
      </colorScale>
    </cfRule>
  </conditionalFormatting>
  <conditionalFormatting sqref="J96">
    <cfRule type="colorScale" priority="87">
      <colorScale>
        <cfvo type="num" val="$R$6"/>
        <cfvo type="max"/>
        <color rgb="FFFF7128"/>
        <color rgb="FFFFEF9C"/>
      </colorScale>
    </cfRule>
    <cfRule type="colorScale" priority="88">
      <colorScale>
        <cfvo type="num" val="$R$6"/>
        <cfvo type="max"/>
        <color rgb="FFFF7128"/>
        <color rgb="FFFFEF9C"/>
      </colorScale>
    </cfRule>
  </conditionalFormatting>
  <conditionalFormatting sqref="J113">
    <cfRule type="colorScale" priority="77">
      <colorScale>
        <cfvo type="num" val="$O$9"/>
        <cfvo type="num" val="$O$10"/>
        <color rgb="FFFF3300"/>
        <color rgb="FF08B808"/>
      </colorScale>
    </cfRule>
  </conditionalFormatting>
  <conditionalFormatting sqref="J113">
    <cfRule type="colorScale" priority="78">
      <colorScale>
        <cfvo type="num" val="$R$6"/>
        <cfvo type="max"/>
        <color rgb="FFFF7128"/>
        <color rgb="FFFFEF9C"/>
      </colorScale>
    </cfRule>
    <cfRule type="colorScale" priority="79">
      <colorScale>
        <cfvo type="num" val="$R$6"/>
        <cfvo type="max"/>
        <color rgb="FFFF7128"/>
        <color rgb="FFFFEF9C"/>
      </colorScale>
    </cfRule>
  </conditionalFormatting>
  <conditionalFormatting sqref="J22:J70 J72:J96 J103:J124">
    <cfRule type="colorScale" priority="76">
      <colorScale>
        <cfvo type="num" val="0"/>
        <cfvo type="num" val="$L$13"/>
        <cfvo type="num" val="1"/>
        <color rgb="FFFF0000"/>
        <color theme="0"/>
        <color rgb="FF08B808"/>
      </colorScale>
    </cfRule>
  </conditionalFormatting>
  <conditionalFormatting sqref="J1:J70 J72:J96 J103:J137 J156:J165 J176:J186 J195:J204 J207:J1048576">
    <cfRule type="cellIs" dxfId="1203" priority="75" operator="equal">
      <formula>2</formula>
    </cfRule>
  </conditionalFormatting>
  <conditionalFormatting sqref="J71">
    <cfRule type="colorScale" priority="72">
      <colorScale>
        <cfvo type="num" val="$O$9"/>
        <cfvo type="num" val="$O$10"/>
        <color rgb="FFFF3300"/>
        <color rgb="FF08B808"/>
      </colorScale>
    </cfRule>
  </conditionalFormatting>
  <conditionalFormatting sqref="J71">
    <cfRule type="colorScale" priority="73">
      <colorScale>
        <cfvo type="num" val="$R$6"/>
        <cfvo type="max"/>
        <color rgb="FFFF7128"/>
        <color rgb="FFFFEF9C"/>
      </colorScale>
    </cfRule>
    <cfRule type="colorScale" priority="74">
      <colorScale>
        <cfvo type="num" val="$R$6"/>
        <cfvo type="max"/>
        <color rgb="FFFF7128"/>
        <color rgb="FFFFEF9C"/>
      </colorScale>
    </cfRule>
  </conditionalFormatting>
  <conditionalFormatting sqref="J71">
    <cfRule type="colorScale" priority="71">
      <colorScale>
        <cfvo type="num" val="0"/>
        <cfvo type="num" val="$L$13"/>
        <cfvo type="num" val="1"/>
        <color rgb="FFFF0000"/>
        <color theme="0"/>
        <color rgb="FF08B808"/>
      </colorScale>
    </cfRule>
  </conditionalFormatting>
  <conditionalFormatting sqref="J71">
    <cfRule type="cellIs" dxfId="1202" priority="70" operator="equal">
      <formula>2</formula>
    </cfRule>
  </conditionalFormatting>
  <conditionalFormatting sqref="J97:J102">
    <cfRule type="colorScale" priority="69">
      <colorScale>
        <cfvo type="num" val="0"/>
        <cfvo type="num" val="$M$125"/>
        <cfvo type="max"/>
        <color rgb="FFFF0000"/>
        <color theme="0"/>
        <color rgb="FF00B050"/>
      </colorScale>
    </cfRule>
  </conditionalFormatting>
  <conditionalFormatting sqref="J139">
    <cfRule type="colorScale" priority="66">
      <colorScale>
        <cfvo type="num" val="$O$9"/>
        <cfvo type="num" val="$O$10"/>
        <color rgb="FFFF3300"/>
        <color rgb="FF08B808"/>
      </colorScale>
    </cfRule>
  </conditionalFormatting>
  <conditionalFormatting sqref="J139">
    <cfRule type="colorScale" priority="67">
      <colorScale>
        <cfvo type="num" val="$R$6"/>
        <cfvo type="max"/>
        <color rgb="FFFF7128"/>
        <color rgb="FFFFEF9C"/>
      </colorScale>
    </cfRule>
    <cfRule type="colorScale" priority="68">
      <colorScale>
        <cfvo type="num" val="$R$6"/>
        <cfvo type="max"/>
        <color rgb="FFFF7128"/>
        <color rgb="FFFFEF9C"/>
      </colorScale>
    </cfRule>
  </conditionalFormatting>
  <conditionalFormatting sqref="J138:J139">
    <cfRule type="cellIs" dxfId="1201" priority="65" operator="equal">
      <formula>2</formula>
    </cfRule>
  </conditionalFormatting>
  <conditionalFormatting sqref="J140">
    <cfRule type="colorScale" priority="62">
      <colorScale>
        <cfvo type="num" val="$O$9"/>
        <cfvo type="num" val="$O$10"/>
        <color rgb="FFFF3300"/>
        <color rgb="FF08B808"/>
      </colorScale>
    </cfRule>
  </conditionalFormatting>
  <conditionalFormatting sqref="J140">
    <cfRule type="colorScale" priority="63">
      <colorScale>
        <cfvo type="num" val="$R$6"/>
        <cfvo type="max"/>
        <color rgb="FFFF7128"/>
        <color rgb="FFFFEF9C"/>
      </colorScale>
    </cfRule>
    <cfRule type="colorScale" priority="64">
      <colorScale>
        <cfvo type="num" val="$R$6"/>
        <cfvo type="max"/>
        <color rgb="FFFF7128"/>
        <color rgb="FFFFEF9C"/>
      </colorScale>
    </cfRule>
  </conditionalFormatting>
  <conditionalFormatting sqref="J140">
    <cfRule type="colorScale" priority="61">
      <colorScale>
        <cfvo type="num" val="0"/>
        <cfvo type="num" val="$L$13"/>
        <cfvo type="num" val="1"/>
        <color rgb="FFFF0000"/>
        <color theme="0"/>
        <color rgb="FF08B808"/>
      </colorScale>
    </cfRule>
  </conditionalFormatting>
  <conditionalFormatting sqref="J140">
    <cfRule type="cellIs" dxfId="1200" priority="60" operator="equal">
      <formula>2</formula>
    </cfRule>
  </conditionalFormatting>
  <conditionalFormatting sqref="J141:J155">
    <cfRule type="colorScale" priority="57">
      <colorScale>
        <cfvo type="num" val="$O$9"/>
        <cfvo type="num" val="$O$10"/>
        <color rgb="FFFF3300"/>
        <color rgb="FF08B808"/>
      </colorScale>
    </cfRule>
  </conditionalFormatting>
  <conditionalFormatting sqref="J141:J155">
    <cfRule type="colorScale" priority="58">
      <colorScale>
        <cfvo type="num" val="$R$6"/>
        <cfvo type="max"/>
        <color rgb="FFFF7128"/>
        <color rgb="FFFFEF9C"/>
      </colorScale>
    </cfRule>
    <cfRule type="colorScale" priority="59">
      <colorScale>
        <cfvo type="num" val="$R$6"/>
        <cfvo type="max"/>
        <color rgb="FFFF7128"/>
        <color rgb="FFFFEF9C"/>
      </colorScale>
    </cfRule>
  </conditionalFormatting>
  <conditionalFormatting sqref="J141:J155">
    <cfRule type="colorScale" priority="56">
      <colorScale>
        <cfvo type="num" val="0"/>
        <cfvo type="num" val="$L$13"/>
        <cfvo type="num" val="1"/>
        <color rgb="FFFF0000"/>
        <color theme="0"/>
        <color rgb="FF08B808"/>
      </colorScale>
    </cfRule>
  </conditionalFormatting>
  <conditionalFormatting sqref="J141:J155">
    <cfRule type="cellIs" dxfId="1199" priority="55" operator="equal">
      <formula>2</formula>
    </cfRule>
  </conditionalFormatting>
  <conditionalFormatting sqref="K131">
    <cfRule type="cellIs" dxfId="1198" priority="54" operator="equal">
      <formula>$R$12</formula>
    </cfRule>
  </conditionalFormatting>
  <conditionalFormatting sqref="K131">
    <cfRule type="cellIs" dxfId="1197" priority="53" operator="equal">
      <formula>"SIN AVANCE"</formula>
    </cfRule>
  </conditionalFormatting>
  <conditionalFormatting sqref="J168:J172">
    <cfRule type="colorScale" priority="50">
      <colorScale>
        <cfvo type="num" val="$O$9"/>
        <cfvo type="num" val="$O$10"/>
        <color rgb="FFFF3300"/>
        <color rgb="FF08B808"/>
      </colorScale>
    </cfRule>
  </conditionalFormatting>
  <conditionalFormatting sqref="J168:J172">
    <cfRule type="colorScale" priority="51">
      <colorScale>
        <cfvo type="num" val="$R$6"/>
        <cfvo type="max"/>
        <color rgb="FFFF7128"/>
        <color rgb="FFFFEF9C"/>
      </colorScale>
    </cfRule>
    <cfRule type="colorScale" priority="52">
      <colorScale>
        <cfvo type="num" val="$R$6"/>
        <cfvo type="max"/>
        <color rgb="FFFF7128"/>
        <color rgb="FFFFEF9C"/>
      </colorScale>
    </cfRule>
  </conditionalFormatting>
  <conditionalFormatting sqref="J168:J172">
    <cfRule type="colorScale" priority="49">
      <colorScale>
        <cfvo type="num" val="0"/>
        <cfvo type="num" val="$L$13"/>
        <cfvo type="num" val="1"/>
        <color rgb="FFFF0000"/>
        <color theme="0"/>
        <color rgb="FF08B808"/>
      </colorScale>
    </cfRule>
  </conditionalFormatting>
  <conditionalFormatting sqref="J168:J172">
    <cfRule type="cellIs" dxfId="1196" priority="48" operator="equal">
      <formula>2</formula>
    </cfRule>
  </conditionalFormatting>
  <conditionalFormatting sqref="J173:J175">
    <cfRule type="cellIs" dxfId="1195" priority="46" operator="equal">
      <formula>1</formula>
    </cfRule>
    <cfRule type="cellIs" dxfId="1194" priority="47" operator="equal">
      <formula>0</formula>
    </cfRule>
  </conditionalFormatting>
  <conditionalFormatting sqref="J189:J194">
    <cfRule type="colorScale" priority="43">
      <colorScale>
        <cfvo type="num" val="$O$9"/>
        <cfvo type="num" val="$O$10"/>
        <color rgb="FFFF3300"/>
        <color rgb="FF08B808"/>
      </colorScale>
    </cfRule>
  </conditionalFormatting>
  <conditionalFormatting sqref="J189:J194">
    <cfRule type="colorScale" priority="44">
      <colorScale>
        <cfvo type="num" val="$R$6"/>
        <cfvo type="max"/>
        <color rgb="FFFF7128"/>
        <color rgb="FFFFEF9C"/>
      </colorScale>
    </cfRule>
    <cfRule type="colorScale" priority="45">
      <colorScale>
        <cfvo type="num" val="$R$6"/>
        <cfvo type="max"/>
        <color rgb="FFFF7128"/>
        <color rgb="FFFFEF9C"/>
      </colorScale>
    </cfRule>
  </conditionalFormatting>
  <conditionalFormatting sqref="J189:J194">
    <cfRule type="colorScale" priority="42">
      <colorScale>
        <cfvo type="num" val="0"/>
        <cfvo type="num" val="$L$13"/>
        <cfvo type="num" val="1"/>
        <color rgb="FFFF0000"/>
        <color theme="0"/>
        <color rgb="FF08B808"/>
      </colorScale>
    </cfRule>
  </conditionalFormatting>
  <conditionalFormatting sqref="J189:J194">
    <cfRule type="cellIs" dxfId="1193" priority="41" operator="equal">
      <formula>2</formula>
    </cfRule>
  </conditionalFormatting>
  <conditionalFormatting sqref="J167">
    <cfRule type="colorScale" priority="38">
      <colorScale>
        <cfvo type="num" val="$O$9"/>
        <cfvo type="num" val="$O$10"/>
        <color rgb="FFFF3300"/>
        <color rgb="FF08B808"/>
      </colorScale>
    </cfRule>
  </conditionalFormatting>
  <conditionalFormatting sqref="J167">
    <cfRule type="colorScale" priority="39">
      <colorScale>
        <cfvo type="num" val="$R$6"/>
        <cfvo type="max"/>
        <color rgb="FFFF7128"/>
        <color rgb="FFFFEF9C"/>
      </colorScale>
    </cfRule>
    <cfRule type="colorScale" priority="40">
      <colorScale>
        <cfvo type="num" val="$R$6"/>
        <cfvo type="max"/>
        <color rgb="FFFF7128"/>
        <color rgb="FFFFEF9C"/>
      </colorScale>
    </cfRule>
  </conditionalFormatting>
  <conditionalFormatting sqref="J166:J167">
    <cfRule type="cellIs" dxfId="1192" priority="37" operator="equal">
      <formula>2</formula>
    </cfRule>
  </conditionalFormatting>
  <conditionalFormatting sqref="J188">
    <cfRule type="colorScale" priority="34">
      <colorScale>
        <cfvo type="num" val="$O$9"/>
        <cfvo type="num" val="$O$10"/>
        <color rgb="FFFF3300"/>
        <color rgb="FF08B808"/>
      </colorScale>
    </cfRule>
  </conditionalFormatting>
  <conditionalFormatting sqref="J188">
    <cfRule type="colorScale" priority="35">
      <colorScale>
        <cfvo type="num" val="$R$6"/>
        <cfvo type="max"/>
        <color rgb="FFFF7128"/>
        <color rgb="FFFFEF9C"/>
      </colorScale>
    </cfRule>
    <cfRule type="colorScale" priority="36">
      <colorScale>
        <cfvo type="num" val="$R$6"/>
        <cfvo type="max"/>
        <color rgb="FFFF7128"/>
        <color rgb="FFFFEF9C"/>
      </colorScale>
    </cfRule>
  </conditionalFormatting>
  <conditionalFormatting sqref="J187:J188">
    <cfRule type="cellIs" dxfId="1191" priority="33" operator="equal">
      <formula>2</formula>
    </cfRule>
  </conditionalFormatting>
  <conditionalFormatting sqref="J206">
    <cfRule type="colorScale" priority="30">
      <colorScale>
        <cfvo type="num" val="$O$9"/>
        <cfvo type="num" val="$O$10"/>
        <color rgb="FFFF3300"/>
        <color rgb="FF08B808"/>
      </colorScale>
    </cfRule>
  </conditionalFormatting>
  <conditionalFormatting sqref="J206">
    <cfRule type="colorScale" priority="31">
      <colorScale>
        <cfvo type="num" val="$R$6"/>
        <cfvo type="max"/>
        <color rgb="FFFF7128"/>
        <color rgb="FFFFEF9C"/>
      </colorScale>
    </cfRule>
    <cfRule type="colorScale" priority="32">
      <colorScale>
        <cfvo type="num" val="$R$6"/>
        <cfvo type="max"/>
        <color rgb="FFFF7128"/>
        <color rgb="FFFFEF9C"/>
      </colorScale>
    </cfRule>
  </conditionalFormatting>
  <conditionalFormatting sqref="J205:J206">
    <cfRule type="cellIs" dxfId="1190" priority="29" operator="equal">
      <formula>2</formula>
    </cfRule>
  </conditionalFormatting>
  <conditionalFormatting sqref="P43">
    <cfRule type="cellIs" dxfId="1189" priority="27" operator="equal">
      <formula>$R$12</formula>
    </cfRule>
  </conditionalFormatting>
  <conditionalFormatting sqref="L43:O43">
    <cfRule type="cellIs" dxfId="1188" priority="26" operator="equal">
      <formula>$R$12</formula>
    </cfRule>
  </conditionalFormatting>
  <conditionalFormatting sqref="P44">
    <cfRule type="cellIs" dxfId="1187" priority="25" operator="equal">
      <formula>$R$12</formula>
    </cfRule>
  </conditionalFormatting>
  <conditionalFormatting sqref="L44:O44">
    <cfRule type="cellIs" dxfId="1186" priority="24" operator="equal">
      <formula>$R$12</formula>
    </cfRule>
  </conditionalFormatting>
  <conditionalFormatting sqref="L83:O83">
    <cfRule type="cellIs" dxfId="1185" priority="23" operator="equal">
      <formula>$R$12</formula>
    </cfRule>
  </conditionalFormatting>
  <conditionalFormatting sqref="L112:O112">
    <cfRule type="cellIs" dxfId="1184" priority="22" operator="equal">
      <formula>$R$12</formula>
    </cfRule>
  </conditionalFormatting>
  <conditionalFormatting sqref="L105:O105">
    <cfRule type="cellIs" dxfId="1183" priority="21" operator="equal">
      <formula>$R$12</formula>
    </cfRule>
  </conditionalFormatting>
  <conditionalFormatting sqref="L87:O87">
    <cfRule type="cellIs" dxfId="1182" priority="20" operator="equal">
      <formula>$R$12</formula>
    </cfRule>
  </conditionalFormatting>
  <conditionalFormatting sqref="L23:O23">
    <cfRule type="cellIs" dxfId="1181" priority="19" operator="equal">
      <formula>$R$12</formula>
    </cfRule>
  </conditionalFormatting>
  <conditionalFormatting sqref="L25:O25">
    <cfRule type="cellIs" dxfId="1180" priority="18" operator="equal">
      <formula>$R$12</formula>
    </cfRule>
  </conditionalFormatting>
  <conditionalFormatting sqref="L38">
    <cfRule type="cellIs" dxfId="1179" priority="17" operator="equal">
      <formula>$R$12</formula>
    </cfRule>
  </conditionalFormatting>
  <conditionalFormatting sqref="L39">
    <cfRule type="cellIs" dxfId="1178" priority="16" operator="equal">
      <formula>$R$12</formula>
    </cfRule>
  </conditionalFormatting>
  <conditionalFormatting sqref="L41">
    <cfRule type="cellIs" dxfId="1177" priority="15" operator="equal">
      <formula>$R$12</formula>
    </cfRule>
  </conditionalFormatting>
  <conditionalFormatting sqref="P45">
    <cfRule type="cellIs" dxfId="1176" priority="14" operator="equal">
      <formula>$R$12</formula>
    </cfRule>
  </conditionalFormatting>
  <conditionalFormatting sqref="L45:O45">
    <cfRule type="cellIs" dxfId="1175" priority="13" operator="equal">
      <formula>$R$12</formula>
    </cfRule>
  </conditionalFormatting>
  <conditionalFormatting sqref="L48:O49">
    <cfRule type="cellIs" dxfId="1174" priority="12" operator="equal">
      <formula>$R$12</formula>
    </cfRule>
  </conditionalFormatting>
  <conditionalFormatting sqref="L68:O68">
    <cfRule type="cellIs" dxfId="1173" priority="11" operator="equal">
      <formula>$R$12</formula>
    </cfRule>
  </conditionalFormatting>
  <conditionalFormatting sqref="L88:O88">
    <cfRule type="cellIs" dxfId="1172" priority="10" operator="equal">
      <formula>$R$12</formula>
    </cfRule>
  </conditionalFormatting>
  <conditionalFormatting sqref="P108">
    <cfRule type="cellIs" dxfId="1171" priority="9" operator="equal">
      <formula>$R$12</formula>
    </cfRule>
  </conditionalFormatting>
  <conditionalFormatting sqref="L108:O108">
    <cfRule type="cellIs" dxfId="1170" priority="8" operator="equal">
      <formula>$R$12</formula>
    </cfRule>
  </conditionalFormatting>
  <conditionalFormatting sqref="P120">
    <cfRule type="cellIs" dxfId="1169" priority="7" operator="equal">
      <formula>$R$12</formula>
    </cfRule>
  </conditionalFormatting>
  <conditionalFormatting sqref="L120:O120">
    <cfRule type="cellIs" dxfId="1168" priority="6" operator="equal">
      <formula>$R$12</formula>
    </cfRule>
  </conditionalFormatting>
  <conditionalFormatting sqref="P71">
    <cfRule type="cellIs" dxfId="1167" priority="5" operator="equal">
      <formula>$R$12</formula>
    </cfRule>
  </conditionalFormatting>
  <conditionalFormatting sqref="L71:O71">
    <cfRule type="cellIs" dxfId="1166" priority="4" operator="equal">
      <formula>$R$12</formula>
    </cfRule>
  </conditionalFormatting>
  <conditionalFormatting sqref="E120">
    <cfRule type="colorScale" priority="2">
      <colorScale>
        <cfvo type="num" val="0"/>
        <cfvo type="num" val="$M$125"/>
        <cfvo type="max"/>
        <color rgb="FFFF0000"/>
        <color theme="0"/>
        <color rgb="FF00B050"/>
      </colorScale>
    </cfRule>
  </conditionalFormatting>
  <conditionalFormatting sqref="L143:O143">
    <cfRule type="cellIs" dxfId="1165" priority="1" operator="equal">
      <formula>$R$12</formula>
    </cfRule>
  </conditionalFormatting>
  <hyperlinks>
    <hyperlink ref="C11:P11" location="'OBJ 1'!A1" display="OBJETIVO ESTRATEGICO 1"/>
    <hyperlink ref="C130:P130" location="'OBJ 2'!J8" display="OBJETIVO ESTRATEGICO 2"/>
    <hyperlink ref="C159:P159" location="'OBJ 3'!J8" display="OBJETIVO ESTRATEGICO 3"/>
    <hyperlink ref="D168" location="'OBJ 3'!H16" display="3,1,1,1"/>
    <hyperlink ref="C180:P180" location="'OBJ 4'!J8" display="OBJETIVO ESTRATEGICO 4"/>
    <hyperlink ref="D190" location="'OBJ 4'!H16" display="4,1,1,1"/>
    <hyperlink ref="D189" location="'OBJ 4'!H18" display="4,1,1,3"/>
    <hyperlink ref="C198:P198" location="'OBJ 5'!J8" display="OBJETIVO ESTRATEGICO 5"/>
    <hyperlink ref="D207" location="'OBJ 5'!H16" display="5,1,1,1"/>
    <hyperlink ref="D27" location="'OBJ 1'!H60" display="1,3,3,1"/>
    <hyperlink ref="D42" location="'OBJ 1'!H23" display="1,1,1,10"/>
    <hyperlink ref="D47" location="'OBJ 1'!H17" display="1,1,1,4"/>
    <hyperlink ref="D88" location="'OBJ 1'!H20" display="1,1,1,7"/>
    <hyperlink ref="D50" location="'OBJ 1'!H28" display="1,1,2,6"/>
    <hyperlink ref="D75" location="'OBJ 1'!H24" display="1,1,2,1"/>
    <hyperlink ref="D89" location="'OBJ 1'!H53" display="1,3,1,1"/>
    <hyperlink ref="D91" location="'OBJ 1'!H35" display="1,1,2,13"/>
    <hyperlink ref="D97" location="'OBJ 1'!H54" display="1,3,2,1"/>
    <hyperlink ref="D103" location="'OBJ 1'!H27" display="1,1,2,5"/>
    <hyperlink ref="D104" location="'OBJ 1'!H96" display="1,5,1,7"/>
    <hyperlink ref="D106" location="'OBJ 1'!H21" display="1,1,1,8"/>
    <hyperlink ref="D113" location="'OBJ 1'!H22" display="1,1,1,9"/>
    <hyperlink ref="D90" location="'OBJ 1'!H99" display="1,6,1,2*"/>
    <hyperlink ref="D123" location="'OBJ 1'!H103" display="1,6,1,6*"/>
    <hyperlink ref="D22" location="'OBJ 1'!H109" display="1,6,1,12 *"/>
    <hyperlink ref="D23" location="'OBJ 1'!H113" display="1,6,1,16*"/>
    <hyperlink ref="D24" location="'OBJ 1'!H115" display="1,6,1,18*"/>
    <hyperlink ref="D25" location="'OBJ 1'!H116" display="1,6,1,19*"/>
    <hyperlink ref="D124" location="'OBJ 1'!H106" display="1,6,1,9*"/>
    <hyperlink ref="D151" location="'OBJ 2'!H15" display="2,1,1,1"/>
    <hyperlink ref="D141" location="'OBJ 2'!H19" display="2,1,1,5"/>
    <hyperlink ref="D150" location="'OBJ 2'!H20" display="2,1,1,6"/>
    <hyperlink ref="D143" location="'OBJ 2'!H21" display="2,1,1,7"/>
    <hyperlink ref="D146" location="'OBJ 2'!H24" display="2,1,3,2"/>
    <hyperlink ref="D144" location="'OBJ 2'!H25" display="2,1,3,3"/>
    <hyperlink ref="D142" location="'OBJ 2'!H28" display="2.2.1.1"/>
    <hyperlink ref="D140" location="'OBJ 2'!H29" display="2.2.1.2"/>
    <hyperlink ref="D155" location="'OBJ 2'!H30" display="2.2.1.3"/>
    <hyperlink ref="D87" location="'OBJ 1'!H52" display="1,2,1,8"/>
    <hyperlink ref="D26" location="'OBJ 1'!H117" display="1,6,1,20*"/>
    <hyperlink ref="D37" location="'OBJ 1'!H92" display="1,5,1,3"/>
    <hyperlink ref="D28" location="'OBJ 1'!H61" display="1,3,3,2"/>
    <hyperlink ref="D31" location="'OBJ 1'!H64" display="1,3,3,5"/>
    <hyperlink ref="D32" location="'OBJ 1'!H65" display="1,3,4,1"/>
    <hyperlink ref="D33" location="'OBJ 1'!H66" display="1,3,4,2"/>
    <hyperlink ref="D34" location="'OBJ 1'!H67" display="1,3,4,3"/>
    <hyperlink ref="D35" location="'OBJ 1'!H68" display="1,3,4,4"/>
    <hyperlink ref="D36" location="'OBJ 1'!H69" display="1,3,4,5"/>
    <hyperlink ref="D30" location="'OBJ 1'!H63" display="1,3,3,4"/>
    <hyperlink ref="D29" location="'OBJ 1'!H62" display="1,3,3,3"/>
    <hyperlink ref="D38" location="'OBJ 1'!H93" display="1,5,1,4"/>
    <hyperlink ref="D39" location="'OBJ 1'!H94" display="1,5,1,5"/>
    <hyperlink ref="D40" location="'OBJ 1'!H107" display="1,6,1,10*"/>
    <hyperlink ref="D105" location="'OBJ 1'!H51" display="1,2,1,7"/>
    <hyperlink ref="D41" location="'OBJ 1'!H95" display="1,5,1,6"/>
    <hyperlink ref="D43" location="'OBJ 1'!H46" display="1,2,1,2"/>
    <hyperlink ref="D44" location="'OBJ 1'!H47" display="1,2,1,3"/>
    <hyperlink ref="D48" location="'OBJ 1'!H18" display="1,1,1,5"/>
    <hyperlink ref="D49" location="'OBJ 1'!H19" display="1,1,1,6"/>
    <hyperlink ref="D63" location="'OBJ 1'!H14" display="1,1,1,1"/>
    <hyperlink ref="D51" location="'OBJ 1'!H29" display="1,1,2,7"/>
    <hyperlink ref="D52" location="'OBJ 1'!H30" display="1,1,2,8"/>
    <hyperlink ref="D53" location="'OBJ 1'!H31" display="1,1,2,9"/>
    <hyperlink ref="D54" location="'OBJ 1'!H32" display="1,1,2,10"/>
    <hyperlink ref="D55" location="'OBJ 1'!H33" display="1,1,2,11"/>
    <hyperlink ref="D56" location="'OBJ 1'!H34" display="1,1,2,12"/>
    <hyperlink ref="D57" location="'OBJ 1'!H75" display="1,3,6,1"/>
    <hyperlink ref="D58" location="'OBJ 1'!H76" display="1,3,6,2"/>
    <hyperlink ref="D59" location="'OBJ 1'!H77" display="1,3,6,3"/>
    <hyperlink ref="D60" location="'OBJ 1'!H78" display="1,3,6,4"/>
    <hyperlink ref="D61" location="'OBJ 1'!H79" display="1,3,6,5"/>
    <hyperlink ref="D62" location="'OBJ 1'!H50" display="1,2,1,6"/>
    <hyperlink ref="D64" location="'OBJ 1'!H15" display="1,1,1,2"/>
    <hyperlink ref="D65" location="'OBJ 1'!H16" display="1,1,1,3"/>
    <hyperlink ref="D66" location="'OBJ 1'!H25" display="1,1,2,3"/>
    <hyperlink ref="D67" location="'OBJ 1'!H39" display="1,1,3,1"/>
    <hyperlink ref="D68" location="'OBJ 1'!H40" display="1,1,3,2"/>
    <hyperlink ref="D69" location="'OBJ 1'!H90" display="1,5,1,1"/>
    <hyperlink ref="D70" location="'OBJ 1'!H91" display="1,5,1,2"/>
    <hyperlink ref="D72" location="'OBJ 1'!H100" display="1,6,1,3*"/>
    <hyperlink ref="D73" location="'OBJ 1'!H105" display="1,6,1,8*"/>
    <hyperlink ref="D74" location="'OBJ 1'!H97" display="1,5,1,8"/>
    <hyperlink ref="D71" location="'OBJ 1'!H98" display="1,6,1,1"/>
    <hyperlink ref="D84" location="'OBJ 1'!H42" display="1,1,4,1"/>
    <hyperlink ref="D83" location="'OBJ 1'!H48" display="1,2,1,4"/>
    <hyperlink ref="D76" location="'OBJ 1'!H80" display="1,4,1,1"/>
    <hyperlink ref="D77" location="'OBJ 1'!H81" display="1,4,1,2"/>
    <hyperlink ref="D78" location="'OBJ 1'!H82" display="1,4,1,3"/>
    <hyperlink ref="D79" location="'OBJ 1'!H83" display="1,4,1,4"/>
    <hyperlink ref="D80" location="'OBJ 1'!H84" display="1,4,1,5"/>
    <hyperlink ref="D81" location="'OBJ 1'!H85" display="1,4,1,6"/>
    <hyperlink ref="D85" location="'OBJ 1'!H43" display="1,1,4,2"/>
    <hyperlink ref="D86" location="'OBJ 1'!H44" display="1,1,4,3"/>
    <hyperlink ref="D92" location="'OBJ 1'!H70" display="1,3,5,1"/>
    <hyperlink ref="D93" location="'OBJ 1'!H71" display="1,3,5,2"/>
    <hyperlink ref="D94" location="'OBJ 1'!H72" display="1,3,5,3"/>
    <hyperlink ref="D95" location="'OBJ 1'!H73" display="1,3,5,4"/>
    <hyperlink ref="D96" location="'OBJ 1'!H74" display="1,3,5,5"/>
    <hyperlink ref="D98" location="'OBJ 1'!H55" display="1,3,2,2"/>
    <hyperlink ref="D99" location="'OBJ 1'!H57" display="1,3,2,3"/>
    <hyperlink ref="D101" location="'OBJ 1'!H59" display="1,3,2,5"/>
    <hyperlink ref="D102" location="'OBJ 1'!H112" display="1,6,1,15*"/>
    <hyperlink ref="D100" location="'OBJ 1'!H58" display="1,3,2,4"/>
    <hyperlink ref="D107" location="'OBJ 1'!H41" display="1,1,3,3"/>
    <hyperlink ref="D109" location="'OBJ 1'!H101" display="1,6,1,4*"/>
    <hyperlink ref="D110" location="'OBJ 1'!H102" display="1,6,1,5*"/>
    <hyperlink ref="D111" location="'OBJ 1'!H108" display="1,6,1,11*"/>
    <hyperlink ref="D114" location="'OBJ 1'!H26" display="1,1,2,4"/>
    <hyperlink ref="D115" location="'OBJ 1'!H36" display="1,1,2,14"/>
    <hyperlink ref="D116" location="'OBJ 1'!H37" display="1,1,2,15"/>
    <hyperlink ref="D117" location="'OBJ 1'!H38" display="1,1,2,16"/>
    <hyperlink ref="D118" location="'OBJ 1'!H110" display="1,6,1,13*"/>
    <hyperlink ref="D121" location="'OBJ 1'!H111" display="1,6,1,14*"/>
    <hyperlink ref="D122" location="'OBJ 1'!H114" display="1,6,1,17*"/>
    <hyperlink ref="D119" location="'OBJ 1'!H45" display="1,2,1,1"/>
    <hyperlink ref="D147" location="'OBJ 2'!H22" display="2,1,2,1"/>
    <hyperlink ref="D149" location="'OBJ 2'!H27" display="2,1,4,2"/>
    <hyperlink ref="D152" location="'OBJ 2'!H16" display="2,1,1,2"/>
    <hyperlink ref="D153" location="'OBJ 2'!H17" display="2,1,1,3"/>
    <hyperlink ref="D154" location="'OBJ 2'!H18" display="2,1,1,4"/>
    <hyperlink ref="D169" location="'OBJ 3'!H17" display="3,1,1,2"/>
    <hyperlink ref="D170" location="'OBJ 3'!H18" display="3,1,1,3"/>
    <hyperlink ref="D171" location="'OBJ 3'!H19" display="3,1,1,4"/>
    <hyperlink ref="D172" location="'OBJ 3'!H20" display="3,1,2,1"/>
    <hyperlink ref="D173" location="'OBJ 3'!H21" display="3,1,3,1"/>
    <hyperlink ref="D174" location="'OBJ 3'!H22" display="3,1,3,2"/>
    <hyperlink ref="D175" location="'OBJ 3'!H23" display="3,1,3,3"/>
    <hyperlink ref="D191" location="'OBJ 4'!H17" display="4,1,1,2"/>
    <hyperlink ref="D192" location="'OBJ 4'!H19" display="4,1,2,1"/>
    <hyperlink ref="D193" location="'OBJ 4'!H20" display="4,1,2,2"/>
    <hyperlink ref="D194" location="'OBJ 4'!H21" display="4,2,1,1"/>
    <hyperlink ref="D208" location="'OBJ 5'!H17" display="5,1,1,2"/>
    <hyperlink ref="D209" location="'OBJ 5'!H18" display="5,1,1,3"/>
    <hyperlink ref="D210" location="'OBJ 5'!H19" display="5,1,1,4"/>
    <hyperlink ref="D211" location="'OBJ 5'!H20" display="5,1,1,5"/>
    <hyperlink ref="D112" location="'OBJ 1'!H49" display="1,2,1,5"/>
    <hyperlink ref="D148" location="'OBJ 2'!H26" display="2,1,4,1"/>
    <hyperlink ref="L37:O37" r:id="rId1" display="En plan de mejoramiento"/>
    <hyperlink ref="D46" location="'OBJ 1'!H104" display="1,6,1,7*"/>
    <hyperlink ref="L47:O47" r:id="rId2" display="En plan de mejoramiento"/>
    <hyperlink ref="L63:O63" r:id="rId3" display="En plan de mejoramiento"/>
    <hyperlink ref="L65:O65" r:id="rId4" display="En plan de mejoramiento"/>
    <hyperlink ref="L67:O67" r:id="rId5" display="En plan de mejoramiento"/>
    <hyperlink ref="L104:O104" r:id="rId6" display="En plan de mejoramiento"/>
    <hyperlink ref="L113:O113" r:id="rId7" display="En plan de mejoramiento"/>
    <hyperlink ref="L115:O115" r:id="rId8" display="En plan de mejoramiento"/>
    <hyperlink ref="L116:O116" r:id="rId9" display="En plan de mejoramiento"/>
    <hyperlink ref="L118:O118" r:id="rId10" display="En plan de mejoramiento"/>
    <hyperlink ref="L119:O119" r:id="rId11" display="En plan de mejoramiento"/>
    <hyperlink ref="L121:O121" r:id="rId12" display="En plan de mejoramiento"/>
    <hyperlink ref="L122:O122" r:id="rId13" display="Plan de mejoramiento cerrado"/>
    <hyperlink ref="D82" location="'OBJ 1'!H86" display="1,4,1,7"/>
    <hyperlink ref="D108" location="'OBJ 1'!H87" display="1,4,1,8"/>
    <hyperlink ref="D120" location="'OBJ 1'!H88" display="1,4,1,9"/>
    <hyperlink ref="D45" location="'OBJ 1'!H89" display="1,4,1,10"/>
    <hyperlink ref="D145" location="'OBJ 2'!H23" display="2.1.3.1"/>
    <hyperlink ref="L80:O80" r:id="rId14" display="En plan de mejoramiento"/>
    <hyperlink ref="L173:O173" r:id="rId15" display="En plan de mejoramiento"/>
    <hyperlink ref="L174:O175" r:id="rId16" display="En plan de mejoramiento"/>
    <hyperlink ref="L92:S92" r:id="rId17" display="En plan de mejoramiento"/>
    <hyperlink ref="L93:S93" r:id="rId18" display="En plan de mejoramiento"/>
    <hyperlink ref="L94:S94" r:id="rId19" display="En plan de mejoramiento"/>
    <hyperlink ref="L95:S95" r:id="rId20" display="En plan de mejoramiento"/>
    <hyperlink ref="L96:S96" r:id="rId21" display="En plan de mejoramiento"/>
    <hyperlink ref="L194:O194" r:id="rId22" display="En plan de mejoramiento"/>
    <hyperlink ref="L194:S194" r:id="rId23" display="En plan de mejoramiento"/>
    <hyperlink ref="L207:O207" r:id="rId24" display="En plan de mejoramiento"/>
    <hyperlink ref="L208:O211" r:id="rId25" display="En plan de mejoramiento"/>
    <hyperlink ref="J11:K11" location="'OBJ 1'!A1" display="OBJETIVO ESTRATEGICO 1"/>
    <hyperlink ref="J130:K130" location="'OBJ 2'!J8" display="OBJETIVO ESTRATEGICO 2"/>
    <hyperlink ref="J159:K159" location="'OBJ 3'!J8" display="OBJETIVO ESTRATEGICO 3"/>
    <hyperlink ref="J180:K180" location="'OBJ 4'!J8" display="OBJETIVO ESTRATEGICO 4"/>
    <hyperlink ref="J198:K198" location="'OBJ 5'!J8" display="OBJETIVO ESTRATEGICO 5"/>
    <hyperlink ref="L43:O43" r:id="rId26" display="En plan de mejoramiento"/>
    <hyperlink ref="L44:O44" r:id="rId27" display="En plan de mejoramiento"/>
    <hyperlink ref="L83:O83" r:id="rId28" display="En plan de mejoramiento"/>
    <hyperlink ref="L105:O105" r:id="rId29" display="En plan de mejoramiento"/>
    <hyperlink ref="L87:O87" r:id="rId30" display="En plan de mejoramiento"/>
    <hyperlink ref="L81:O81" r:id="rId31" display="En plan de mejoramiento"/>
    <hyperlink ref="L84:S84" r:id="rId32" display="Correo aclaratorio de la medición prensentada"/>
    <hyperlink ref="L37:S37" r:id="rId33" display="En plan de mejoramiento"/>
    <hyperlink ref="L38:O38" r:id="rId34" display="En plan de mejoramiento"/>
    <hyperlink ref="L38:S38" r:id="rId35" display="En plan de mejoramiento"/>
    <hyperlink ref="L39:O39" r:id="rId36" display="En plan de mejoramiento"/>
    <hyperlink ref="L39:S39" r:id="rId37" display="En plan de mejoramiento"/>
    <hyperlink ref="L41:O41" r:id="rId38" display="En plan de mejoramiento"/>
    <hyperlink ref="L41:S41" r:id="rId39" display="En plan de mejoramiento"/>
    <hyperlink ref="L45:O45" r:id="rId40" display="En plan de mejoramiento"/>
    <hyperlink ref="L48:O49" r:id="rId41" display="En plan de mejoramiento"/>
    <hyperlink ref="L68:O68" r:id="rId42" display="En plan de mejoramiento"/>
    <hyperlink ref="L88:O88" r:id="rId43" display="En plan de mejoramiento"/>
    <hyperlink ref="L91:O91" r:id="rId44" display="En plan de mejoramiento"/>
    <hyperlink ref="L92:O92" r:id="rId45" display="En plan de mejoramiento"/>
    <hyperlink ref="L93:O93" r:id="rId46" display="En plan de mejoramiento"/>
    <hyperlink ref="L94:O94" r:id="rId47" display="En plan de mejoramiento"/>
    <hyperlink ref="L95:O95" r:id="rId48" display="En plan de mejoramiento"/>
    <hyperlink ref="L96:O96" r:id="rId49" display="En plan de mejoramiento"/>
    <hyperlink ref="L106:O106" r:id="rId50" display="En plan de mejoramiento"/>
    <hyperlink ref="L108:O108" r:id="rId51" display="En plan de mejoramiento"/>
    <hyperlink ref="L112:O112" r:id="rId52" display="En plan de mejoramiento"/>
    <hyperlink ref="L120:O120" r:id="rId53" display="En plan de mejoramiento"/>
    <hyperlink ref="L28:S35" r:id="rId54" display="Se anexa documento análisis de medición"/>
    <hyperlink ref="L27:S27" r:id="rId55" display="Se anexa documento análisis de medición"/>
    <hyperlink ref="L25:O25" r:id="rId56" display="En plan de mejoramiento"/>
    <hyperlink ref="L24:O24" r:id="rId57" display="En plan de mejoramiento"/>
    <hyperlink ref="L23:O23" r:id="rId58" display="En plan de mejoramiento"/>
    <hyperlink ref="L22:O22" r:id="rId59" display="En plan de mejoramiento"/>
    <hyperlink ref="L71:O71" r:id="rId60" display="En plan de mejoramiento"/>
    <hyperlink ref="L143:O143" r:id="rId61" display="En plan de mejoramiento"/>
    <hyperlink ref="L152:O152" r:id="rId62" display="En plan de mejoramiento"/>
    <hyperlink ref="L151:O151" r:id="rId63" display="En plan de mejoramiento"/>
    <hyperlink ref="L145:O145" r:id="rId64" display="En plan de mejoramiento"/>
  </hyperlinks>
  <pageMargins left="0.7" right="0.7" top="0.75" bottom="0.75" header="0.3" footer="0.3"/>
  <pageSetup orientation="portrait" r:id="rId65"/>
  <drawing r:id="rId66"/>
  <legacyDrawing r:id="rId67"/>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283"/>
  <sheetViews>
    <sheetView topLeftCell="C18" zoomScale="90" zoomScaleNormal="90" workbookViewId="0">
      <selection activeCell="H31" sqref="H31"/>
    </sheetView>
  </sheetViews>
  <sheetFormatPr baseColWidth="10" defaultColWidth="11.42578125" defaultRowHeight="15" x14ac:dyDescent="0.25"/>
  <cols>
    <col min="1" max="1" width="11.42578125" style="358"/>
    <col min="2" max="2" width="17.42578125" style="220" customWidth="1"/>
    <col min="3" max="3" width="42.7109375" style="367" customWidth="1"/>
    <col min="4" max="4" width="16" style="367" customWidth="1"/>
    <col min="5" max="5" width="15.140625" style="367" customWidth="1"/>
    <col min="6" max="6" width="15.5703125" style="367" customWidth="1"/>
    <col min="7" max="7" width="7.85546875" style="367" customWidth="1"/>
    <col min="8" max="8" width="16.85546875" style="367" customWidth="1"/>
    <col min="9" max="9" width="15.42578125" style="367" customWidth="1"/>
    <col min="10" max="16" width="7.85546875" style="221" customWidth="1"/>
    <col min="17" max="17" width="11.42578125" style="221"/>
    <col min="18" max="18" width="14.42578125" style="222" customWidth="1"/>
    <col min="19" max="16384" width="11.42578125" style="222"/>
  </cols>
  <sheetData>
    <row r="1" spans="1:51" s="53" customFormat="1" ht="16.149999999999999" customHeight="1" x14ac:dyDescent="0.25">
      <c r="A1" s="355"/>
      <c r="C1" s="579" t="s">
        <v>961</v>
      </c>
      <c r="D1" s="579"/>
      <c r="E1" s="579"/>
      <c r="F1" s="579"/>
      <c r="G1" s="579"/>
      <c r="H1" s="579"/>
      <c r="I1" s="579"/>
      <c r="J1" s="579"/>
      <c r="K1" s="579"/>
      <c r="L1" s="579"/>
      <c r="M1" s="579"/>
      <c r="N1" s="579"/>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row>
    <row r="2" spans="1:51" s="53" customFormat="1" ht="16.149999999999999" customHeight="1" x14ac:dyDescent="0.25">
      <c r="A2" s="355"/>
      <c r="C2" s="579"/>
      <c r="D2" s="579"/>
      <c r="E2" s="579"/>
      <c r="F2" s="579"/>
      <c r="G2" s="579"/>
      <c r="H2" s="579"/>
      <c r="I2" s="579"/>
      <c r="J2" s="579"/>
      <c r="K2" s="579"/>
      <c r="L2" s="579"/>
      <c r="M2" s="579"/>
      <c r="N2" s="579"/>
      <c r="O2" s="52"/>
      <c r="P2" s="602" t="s">
        <v>870</v>
      </c>
      <c r="Q2" s="603"/>
      <c r="R2" s="604"/>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row>
    <row r="3" spans="1:51" s="53" customFormat="1" ht="16.149999999999999" customHeight="1" x14ac:dyDescent="0.25">
      <c r="A3" s="355"/>
      <c r="C3" s="579"/>
      <c r="D3" s="579"/>
      <c r="E3" s="579"/>
      <c r="F3" s="579"/>
      <c r="G3" s="579"/>
      <c r="H3" s="579"/>
      <c r="I3" s="579"/>
      <c r="J3" s="579"/>
      <c r="K3" s="579"/>
      <c r="L3" s="579"/>
      <c r="M3" s="579"/>
      <c r="N3" s="579"/>
      <c r="O3" s="52"/>
      <c r="P3" s="605" t="s">
        <v>114</v>
      </c>
      <c r="Q3" s="606"/>
      <c r="R3" s="177"/>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row>
    <row r="4" spans="1:51" s="53" customFormat="1" ht="16.149999999999999" customHeight="1" x14ac:dyDescent="0.25">
      <c r="A4" s="355"/>
      <c r="C4" s="579"/>
      <c r="D4" s="579"/>
      <c r="E4" s="579"/>
      <c r="F4" s="579"/>
      <c r="G4" s="579"/>
      <c r="H4" s="579"/>
      <c r="I4" s="579"/>
      <c r="J4" s="579"/>
      <c r="K4" s="579"/>
      <c r="L4" s="579"/>
      <c r="M4" s="579"/>
      <c r="N4" s="579"/>
      <c r="O4" s="52"/>
      <c r="P4" s="605" t="s">
        <v>17</v>
      </c>
      <c r="Q4" s="606"/>
      <c r="R4" s="166"/>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row>
    <row r="5" spans="1:51" s="53" customFormat="1" ht="16.149999999999999" customHeight="1" x14ac:dyDescent="0.25">
      <c r="A5" s="355"/>
      <c r="C5" s="579"/>
      <c r="D5" s="579"/>
      <c r="E5" s="579"/>
      <c r="F5" s="579"/>
      <c r="G5" s="579"/>
      <c r="H5" s="579"/>
      <c r="I5" s="579"/>
      <c r="J5" s="579"/>
      <c r="K5" s="579"/>
      <c r="L5" s="579"/>
      <c r="M5" s="579"/>
      <c r="N5" s="579"/>
      <c r="O5" s="52"/>
      <c r="P5" s="605" t="s">
        <v>25</v>
      </c>
      <c r="Q5" s="606"/>
      <c r="R5" s="167"/>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row>
    <row r="6" spans="1:51" s="53" customFormat="1" ht="16.149999999999999" customHeight="1" x14ac:dyDescent="0.25">
      <c r="A6" s="355"/>
      <c r="C6" s="579"/>
      <c r="D6" s="579"/>
      <c r="E6" s="579"/>
      <c r="F6" s="579"/>
      <c r="G6" s="579"/>
      <c r="H6" s="579"/>
      <c r="I6" s="579"/>
      <c r="J6" s="579"/>
      <c r="K6" s="579"/>
      <c r="L6" s="579"/>
      <c r="M6" s="579"/>
      <c r="N6" s="579"/>
      <c r="O6" s="52"/>
      <c r="P6" s="605" t="s">
        <v>43</v>
      </c>
      <c r="Q6" s="606"/>
      <c r="R6" s="179"/>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row>
    <row r="7" spans="1:51" s="53" customFormat="1" ht="16.149999999999999" customHeight="1" x14ac:dyDescent="0.25">
      <c r="A7" s="355"/>
      <c r="C7" s="579"/>
      <c r="D7" s="579"/>
      <c r="E7" s="579"/>
      <c r="F7" s="579"/>
      <c r="G7" s="579"/>
      <c r="H7" s="579"/>
      <c r="I7" s="579"/>
      <c r="J7" s="579"/>
      <c r="K7" s="579"/>
      <c r="L7" s="579"/>
      <c r="M7" s="579"/>
      <c r="N7" s="579"/>
      <c r="O7" s="52"/>
      <c r="P7" s="605" t="s">
        <v>98</v>
      </c>
      <c r="Q7" s="606"/>
      <c r="R7" s="180"/>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row>
    <row r="8" spans="1:51" s="53" customFormat="1" ht="16.149999999999999" customHeight="1" x14ac:dyDescent="0.25">
      <c r="A8" s="355"/>
      <c r="C8" s="223"/>
      <c r="D8" s="362"/>
      <c r="E8" s="362"/>
      <c r="F8" s="362"/>
      <c r="G8" s="362"/>
      <c r="H8" s="362"/>
      <c r="I8" s="362"/>
      <c r="K8" s="52"/>
      <c r="L8" s="52"/>
      <c r="M8" s="52"/>
      <c r="N8" s="52"/>
      <c r="O8" s="52"/>
      <c r="P8" s="602" t="s">
        <v>916</v>
      </c>
      <c r="Q8" s="603"/>
      <c r="R8" s="604"/>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row>
    <row r="9" spans="1:51" s="54" customFormat="1" x14ac:dyDescent="0.25">
      <c r="A9" s="356"/>
      <c r="C9" s="224"/>
      <c r="D9" s="182" t="s">
        <v>891</v>
      </c>
      <c r="E9" s="182"/>
      <c r="F9" s="182"/>
      <c r="G9" s="182"/>
      <c r="H9" s="182"/>
      <c r="I9" s="182"/>
      <c r="J9" s="178"/>
      <c r="K9" s="178"/>
      <c r="L9" s="178"/>
      <c r="M9" s="178"/>
      <c r="N9" s="178"/>
      <c r="P9" s="605">
        <v>0</v>
      </c>
      <c r="Q9" s="606"/>
      <c r="R9" s="208" t="s">
        <v>917</v>
      </c>
    </row>
    <row r="10" spans="1:51" s="54" customFormat="1" ht="15" customHeight="1" x14ac:dyDescent="0.25">
      <c r="A10" s="356"/>
      <c r="C10" s="224"/>
      <c r="D10" s="182"/>
      <c r="E10" s="182"/>
      <c r="F10" s="182"/>
      <c r="G10" s="182"/>
      <c r="H10" s="182"/>
      <c r="I10" s="182"/>
      <c r="J10" s="178"/>
      <c r="K10" s="178"/>
      <c r="L10" s="178"/>
      <c r="M10" s="178"/>
      <c r="N10" s="178"/>
      <c r="P10" s="605">
        <v>1</v>
      </c>
      <c r="Q10" s="606"/>
      <c r="R10" s="209" t="s">
        <v>918</v>
      </c>
    </row>
    <row r="11" spans="1:51" s="54" customFormat="1" x14ac:dyDescent="0.25">
      <c r="A11" s="356"/>
      <c r="C11" s="576" t="s">
        <v>648</v>
      </c>
      <c r="D11" s="576"/>
      <c r="E11" s="576"/>
      <c r="F11" s="576"/>
      <c r="G11" s="576"/>
      <c r="H11" s="576"/>
      <c r="I11" s="576"/>
      <c r="J11" s="576"/>
      <c r="K11" s="576"/>
      <c r="L11" s="576"/>
      <c r="M11" s="576"/>
      <c r="N11" s="576"/>
      <c r="O11" s="178"/>
      <c r="P11" s="615" t="s">
        <v>981</v>
      </c>
      <c r="Q11" s="616"/>
      <c r="R11" s="617"/>
    </row>
    <row r="12" spans="1:51" s="54" customFormat="1" x14ac:dyDescent="0.25">
      <c r="A12" s="356"/>
      <c r="C12" s="361"/>
      <c r="D12" s="361"/>
      <c r="E12" s="361"/>
      <c r="F12" s="361"/>
      <c r="G12" s="361"/>
      <c r="H12" s="361"/>
      <c r="I12" s="361"/>
      <c r="J12" s="361"/>
      <c r="K12" s="361"/>
      <c r="L12" s="361"/>
      <c r="M12" s="361"/>
      <c r="N12" s="361"/>
      <c r="O12" s="178"/>
      <c r="P12" s="619" t="s">
        <v>980</v>
      </c>
      <c r="Q12" s="663"/>
      <c r="R12" s="664"/>
    </row>
    <row r="13" spans="1:51" s="231" customFormat="1" ht="52.5" customHeight="1" x14ac:dyDescent="0.25">
      <c r="A13" s="357"/>
      <c r="C13" s="232"/>
      <c r="D13" s="233" t="s">
        <v>1040</v>
      </c>
      <c r="E13" s="233" t="s">
        <v>1041</v>
      </c>
      <c r="F13" s="233" t="s">
        <v>1042</v>
      </c>
      <c r="G13" s="232"/>
      <c r="H13" s="232"/>
      <c r="I13" s="232"/>
      <c r="J13" s="232"/>
      <c r="K13" s="232"/>
      <c r="L13" s="668" t="s">
        <v>1140</v>
      </c>
      <c r="M13" s="668"/>
      <c r="N13" s="669" t="s">
        <v>1142</v>
      </c>
      <c r="O13" s="669"/>
      <c r="P13" s="234"/>
    </row>
    <row r="14" spans="1:51" s="54" customFormat="1" x14ac:dyDescent="0.25">
      <c r="A14" s="356"/>
      <c r="C14" s="219" t="s">
        <v>965</v>
      </c>
      <c r="D14" s="216">
        <v>15</v>
      </c>
      <c r="E14" s="216">
        <f>COUNTIFS(B22:B124,C14,H22:H124,1)</f>
        <v>12</v>
      </c>
      <c r="F14" s="230">
        <f>+E14/D14</f>
        <v>0.8</v>
      </c>
      <c r="G14" s="361"/>
      <c r="H14" s="666" t="s">
        <v>1138</v>
      </c>
      <c r="I14" s="666"/>
      <c r="J14" s="456">
        <f>COUNTA(H22:H124,H141:H156,H169:H176,H190:H195,H208:H212)</f>
        <v>109</v>
      </c>
      <c r="K14" s="455">
        <f>+J14/J16</f>
        <v>0.78985507246376807</v>
      </c>
      <c r="L14" s="453">
        <f>COUNTIF(H:H,1)</f>
        <v>88</v>
      </c>
      <c r="M14" s="454">
        <f>+L14/J14</f>
        <v>0.80733944954128445</v>
      </c>
      <c r="N14" s="453">
        <f>COUNTIF(I22:I124,0)</f>
        <v>9</v>
      </c>
      <c r="O14" s="454">
        <f>+N14/J14</f>
        <v>8.2568807339449546E-2</v>
      </c>
      <c r="P14" s="178"/>
      <c r="Q14" s="670">
        <v>408</v>
      </c>
      <c r="R14" s="457" t="s">
        <v>1154</v>
      </c>
      <c r="S14" s="458" t="s">
        <v>1155</v>
      </c>
      <c r="T14" s="458" t="s">
        <v>1157</v>
      </c>
    </row>
    <row r="15" spans="1:51" s="54" customFormat="1" x14ac:dyDescent="0.25">
      <c r="A15" s="356"/>
      <c r="C15" s="61" t="s">
        <v>962</v>
      </c>
      <c r="D15" s="216">
        <v>35</v>
      </c>
      <c r="E15" s="216">
        <f>COUNTIFS(B22:B124,C15,H22:H124,1)</f>
        <v>23</v>
      </c>
      <c r="F15" s="230">
        <f>+E15/D15</f>
        <v>0.65714285714285714</v>
      </c>
      <c r="G15" s="361"/>
      <c r="H15" s="666" t="s">
        <v>1139</v>
      </c>
      <c r="I15" s="666"/>
      <c r="J15" s="453">
        <f>COUNTIF(J22:Q212,J143)</f>
        <v>29</v>
      </c>
      <c r="K15" s="455">
        <f>+J15/J16</f>
        <v>0.21014492753623187</v>
      </c>
      <c r="L15" s="453" t="s">
        <v>1141</v>
      </c>
      <c r="M15" s="453" t="s">
        <v>1141</v>
      </c>
      <c r="N15" s="453" t="s">
        <v>1141</v>
      </c>
      <c r="O15" s="453" t="s">
        <v>1141</v>
      </c>
      <c r="P15" s="178"/>
      <c r="Q15" s="671"/>
      <c r="R15" s="459">
        <f>COUNTIF(R22:Y124,408)</f>
        <v>20</v>
      </c>
      <c r="S15" s="460">
        <f>COUNTIFS(R22:R124,408,H22:H124,1)</f>
        <v>16</v>
      </c>
      <c r="T15" s="455">
        <f>+S15/R15</f>
        <v>0.8</v>
      </c>
    </row>
    <row r="16" spans="1:51" s="54" customFormat="1" x14ac:dyDescent="0.25">
      <c r="A16" s="356"/>
      <c r="C16" s="61" t="s">
        <v>963</v>
      </c>
      <c r="D16" s="216">
        <v>35</v>
      </c>
      <c r="E16" s="216">
        <f>COUNTIFS(B22:B124,C16,H22:H124,1)</f>
        <v>32</v>
      </c>
      <c r="F16" s="230">
        <f>+E16/D16</f>
        <v>0.91428571428571426</v>
      </c>
      <c r="G16" s="361"/>
      <c r="H16" s="667"/>
      <c r="I16" s="667"/>
      <c r="J16" s="361">
        <f>SUM(J14:J15)</f>
        <v>138</v>
      </c>
      <c r="K16" s="361"/>
      <c r="L16" s="452"/>
      <c r="M16" s="361"/>
      <c r="N16" s="361"/>
      <c r="O16" s="178"/>
      <c r="P16" s="178"/>
      <c r="Q16" s="178"/>
    </row>
    <row r="17" spans="1:25" s="54" customFormat="1" x14ac:dyDescent="0.25">
      <c r="A17" s="356"/>
      <c r="C17" s="361"/>
      <c r="D17" s="361"/>
      <c r="E17" s="361"/>
      <c r="F17" s="361"/>
      <c r="G17" s="361"/>
      <c r="H17" s="361"/>
      <c r="I17" s="361"/>
      <c r="J17" s="229"/>
      <c r="K17" s="229"/>
      <c r="L17" s="452"/>
      <c r="M17" s="361"/>
      <c r="N17" s="361"/>
      <c r="O17" s="178"/>
      <c r="P17" s="178"/>
      <c r="Q17" s="178"/>
    </row>
    <row r="18" spans="1:25" x14ac:dyDescent="0.25">
      <c r="C18" s="584"/>
      <c r="D18" s="584"/>
      <c r="E18" s="584"/>
      <c r="F18" s="583"/>
      <c r="G18" s="584"/>
      <c r="H18" s="665"/>
      <c r="I18" s="665"/>
      <c r="J18" s="665"/>
    </row>
    <row r="19" spans="1:25" s="54" customFormat="1" x14ac:dyDescent="0.25">
      <c r="A19" s="356"/>
      <c r="C19" s="361"/>
      <c r="D19" s="361"/>
      <c r="E19" s="361"/>
      <c r="F19" s="361"/>
      <c r="G19" s="361"/>
      <c r="H19" s="361"/>
      <c r="I19" s="361"/>
      <c r="J19" s="361"/>
      <c r="K19" s="361"/>
      <c r="L19" s="361"/>
      <c r="M19" s="361"/>
      <c r="N19" s="361"/>
      <c r="O19" s="178"/>
      <c r="P19" s="178"/>
      <c r="Q19" s="178"/>
    </row>
    <row r="20" spans="1:25" s="54" customFormat="1" x14ac:dyDescent="0.25">
      <c r="A20" s="356"/>
      <c r="C20" s="361"/>
      <c r="D20" s="369"/>
      <c r="E20" s="618" t="s">
        <v>977</v>
      </c>
      <c r="F20" s="618"/>
      <c r="G20" s="618"/>
      <c r="H20" s="618" t="s">
        <v>1089</v>
      </c>
      <c r="I20" s="618"/>
      <c r="J20" s="252"/>
      <c r="K20" s="181"/>
      <c r="L20" s="181"/>
      <c r="M20" s="181"/>
      <c r="N20" s="181"/>
      <c r="O20" s="178"/>
      <c r="P20" s="178"/>
      <c r="Q20" s="178"/>
    </row>
    <row r="21" spans="1:25" s="54" customFormat="1" ht="30" x14ac:dyDescent="0.25">
      <c r="A21" s="356"/>
      <c r="B21" s="368" t="s">
        <v>964</v>
      </c>
      <c r="C21" s="368" t="s">
        <v>967</v>
      </c>
      <c r="D21" s="370" t="s">
        <v>968</v>
      </c>
      <c r="E21" s="370" t="s">
        <v>921</v>
      </c>
      <c r="F21" s="585" t="s">
        <v>874</v>
      </c>
      <c r="G21" s="585"/>
      <c r="H21" s="370" t="s">
        <v>921</v>
      </c>
      <c r="I21" s="370" t="s">
        <v>979</v>
      </c>
      <c r="J21" s="611" t="s">
        <v>875</v>
      </c>
      <c r="K21" s="612"/>
      <c r="L21" s="612"/>
      <c r="M21" s="612"/>
      <c r="N21" s="612"/>
      <c r="O21" s="612"/>
      <c r="P21" s="612"/>
      <c r="Q21" s="614"/>
      <c r="R21" s="356"/>
      <c r="S21" s="356"/>
      <c r="T21" s="356"/>
      <c r="U21" s="356"/>
      <c r="V21" s="356"/>
      <c r="W21" s="356"/>
      <c r="X21" s="356"/>
      <c r="Y21" s="356"/>
    </row>
    <row r="22" spans="1:25" s="54" customFormat="1" ht="31.5" customHeight="1" x14ac:dyDescent="0.25">
      <c r="A22" s="356" t="s">
        <v>1011</v>
      </c>
      <c r="B22" s="61" t="s">
        <v>963</v>
      </c>
      <c r="C22" s="592" t="s">
        <v>761</v>
      </c>
      <c r="D22" s="190" t="s">
        <v>886</v>
      </c>
      <c r="E22" s="365">
        <v>1</v>
      </c>
      <c r="F22" s="607">
        <v>1</v>
      </c>
      <c r="G22" s="607"/>
      <c r="H22" s="353">
        <v>0</v>
      </c>
      <c r="I22" s="375">
        <v>0.47</v>
      </c>
      <c r="J22" s="611"/>
      <c r="K22" s="612"/>
      <c r="L22" s="612"/>
      <c r="M22" s="612"/>
      <c r="N22" s="609"/>
      <c r="O22" s="609"/>
      <c r="P22" s="609"/>
      <c r="Q22" s="610"/>
      <c r="R22" s="461">
        <v>408</v>
      </c>
      <c r="S22" s="356"/>
      <c r="T22" s="356"/>
      <c r="U22" s="356"/>
      <c r="V22" s="356"/>
      <c r="W22" s="356"/>
      <c r="X22" s="356"/>
      <c r="Y22" s="356"/>
    </row>
    <row r="23" spans="1:25" s="54" customFormat="1" ht="45" customHeight="1" x14ac:dyDescent="0.25">
      <c r="A23" s="356" t="s">
        <v>1011</v>
      </c>
      <c r="B23" s="61" t="s">
        <v>963</v>
      </c>
      <c r="C23" s="592"/>
      <c r="D23" s="190" t="s">
        <v>887</v>
      </c>
      <c r="E23" s="365">
        <v>1</v>
      </c>
      <c r="F23" s="607">
        <v>1</v>
      </c>
      <c r="G23" s="607"/>
      <c r="H23" s="403">
        <v>1</v>
      </c>
      <c r="I23" s="375">
        <v>0.86</v>
      </c>
      <c r="J23" s="611"/>
      <c r="K23" s="612"/>
      <c r="L23" s="612"/>
      <c r="M23" s="612"/>
      <c r="N23" s="609"/>
      <c r="O23" s="609"/>
      <c r="P23" s="609"/>
      <c r="Q23" s="610"/>
      <c r="R23" s="461">
        <v>408</v>
      </c>
      <c r="S23" s="356"/>
      <c r="T23" s="356"/>
      <c r="U23" s="356"/>
      <c r="V23" s="356"/>
      <c r="W23" s="356"/>
      <c r="X23" s="356"/>
      <c r="Y23" s="356"/>
    </row>
    <row r="24" spans="1:25" s="54" customFormat="1" ht="29.25" customHeight="1" x14ac:dyDescent="0.25">
      <c r="A24" s="356" t="s">
        <v>1012</v>
      </c>
      <c r="B24" s="61" t="s">
        <v>963</v>
      </c>
      <c r="C24" s="592" t="s">
        <v>763</v>
      </c>
      <c r="D24" s="212" t="s">
        <v>888</v>
      </c>
      <c r="E24" s="365">
        <v>0</v>
      </c>
      <c r="F24" s="607">
        <v>4.2000000000000003E-2</v>
      </c>
      <c r="G24" s="607"/>
      <c r="H24" s="403">
        <v>1</v>
      </c>
      <c r="I24" s="375">
        <v>1</v>
      </c>
      <c r="J24" s="611"/>
      <c r="K24" s="612"/>
      <c r="L24" s="612"/>
      <c r="M24" s="612"/>
      <c r="N24" s="609"/>
      <c r="O24" s="609"/>
      <c r="P24" s="609"/>
      <c r="Q24" s="610"/>
      <c r="R24" s="461">
        <v>408</v>
      </c>
      <c r="S24" s="356"/>
      <c r="T24" s="356"/>
      <c r="U24" s="356"/>
      <c r="V24" s="356"/>
      <c r="W24" s="356"/>
      <c r="X24" s="356"/>
      <c r="Y24" s="356"/>
    </row>
    <row r="25" spans="1:25" s="54" customFormat="1" ht="33" customHeight="1" x14ac:dyDescent="0.25">
      <c r="A25" s="356" t="s">
        <v>1012</v>
      </c>
      <c r="B25" s="61" t="s">
        <v>963</v>
      </c>
      <c r="C25" s="592"/>
      <c r="D25" s="212" t="s">
        <v>890</v>
      </c>
      <c r="E25" s="365">
        <v>0</v>
      </c>
      <c r="F25" s="607">
        <v>0.1225</v>
      </c>
      <c r="G25" s="607"/>
      <c r="H25" s="403">
        <v>1</v>
      </c>
      <c r="I25" s="375">
        <v>1</v>
      </c>
      <c r="J25" s="611"/>
      <c r="K25" s="612"/>
      <c r="L25" s="612"/>
      <c r="M25" s="612"/>
      <c r="N25" s="609"/>
      <c r="O25" s="609"/>
      <c r="P25" s="609"/>
      <c r="Q25" s="610"/>
      <c r="R25" s="461">
        <v>408</v>
      </c>
      <c r="S25" s="356"/>
      <c r="T25" s="356"/>
      <c r="U25" s="356"/>
      <c r="V25" s="356"/>
      <c r="W25" s="356"/>
      <c r="X25" s="356"/>
      <c r="Y25" s="356"/>
    </row>
    <row r="26" spans="1:25" s="54" customFormat="1" ht="30" x14ac:dyDescent="0.25">
      <c r="A26" s="356" t="s">
        <v>1012</v>
      </c>
      <c r="B26" s="61" t="s">
        <v>963</v>
      </c>
      <c r="C26" s="592"/>
      <c r="D26" s="236" t="s">
        <v>889</v>
      </c>
      <c r="E26" s="365">
        <v>1</v>
      </c>
      <c r="F26" s="608">
        <v>0.14979999999999999</v>
      </c>
      <c r="G26" s="582"/>
      <c r="H26" s="403">
        <v>1</v>
      </c>
      <c r="I26" s="375">
        <v>1</v>
      </c>
      <c r="J26" s="611"/>
      <c r="K26" s="612"/>
      <c r="L26" s="612"/>
      <c r="M26" s="612"/>
      <c r="N26" s="609"/>
      <c r="O26" s="609"/>
      <c r="P26" s="609"/>
      <c r="Q26" s="610"/>
      <c r="R26" s="461">
        <v>408</v>
      </c>
      <c r="S26" s="356"/>
      <c r="T26" s="356"/>
      <c r="U26" s="356"/>
      <c r="V26" s="356"/>
      <c r="W26" s="356"/>
      <c r="X26" s="356"/>
      <c r="Y26" s="356"/>
    </row>
    <row r="27" spans="1:25" s="54" customFormat="1" ht="30" customHeight="1" x14ac:dyDescent="0.25">
      <c r="A27" s="356" t="s">
        <v>1011</v>
      </c>
      <c r="B27" s="61" t="s">
        <v>963</v>
      </c>
      <c r="C27" s="592" t="s">
        <v>361</v>
      </c>
      <c r="D27" s="190" t="s">
        <v>595</v>
      </c>
      <c r="E27" s="365">
        <v>1</v>
      </c>
      <c r="F27" s="581">
        <v>1</v>
      </c>
      <c r="G27" s="582"/>
      <c r="H27" s="403">
        <v>1</v>
      </c>
      <c r="I27" s="375">
        <v>1</v>
      </c>
      <c r="J27" s="611"/>
      <c r="K27" s="612"/>
      <c r="L27" s="612"/>
      <c r="M27" s="612"/>
      <c r="N27" s="609"/>
      <c r="O27" s="609"/>
      <c r="P27" s="609"/>
      <c r="Q27" s="610"/>
      <c r="R27" s="461"/>
      <c r="S27" s="356"/>
      <c r="T27" s="356"/>
      <c r="U27" s="356"/>
      <c r="V27" s="356"/>
      <c r="W27" s="356"/>
      <c r="X27" s="356"/>
      <c r="Y27" s="356"/>
    </row>
    <row r="28" spans="1:25" s="54" customFormat="1" ht="30" customHeight="1" x14ac:dyDescent="0.25">
      <c r="A28" s="356" t="s">
        <v>1011</v>
      </c>
      <c r="B28" s="61" t="s">
        <v>963</v>
      </c>
      <c r="C28" s="592"/>
      <c r="D28" s="190" t="s">
        <v>596</v>
      </c>
      <c r="E28" s="365">
        <v>1</v>
      </c>
      <c r="F28" s="581">
        <v>1</v>
      </c>
      <c r="G28" s="582"/>
      <c r="H28" s="403">
        <v>1</v>
      </c>
      <c r="I28" s="375">
        <v>1</v>
      </c>
      <c r="J28" s="611"/>
      <c r="K28" s="612"/>
      <c r="L28" s="612"/>
      <c r="M28" s="612"/>
      <c r="N28" s="609"/>
      <c r="O28" s="609"/>
      <c r="P28" s="609"/>
      <c r="Q28" s="610"/>
      <c r="R28" s="461"/>
      <c r="S28" s="356"/>
      <c r="T28" s="356"/>
      <c r="U28" s="356"/>
      <c r="V28" s="356"/>
      <c r="W28" s="356"/>
      <c r="X28" s="356"/>
      <c r="Y28" s="356"/>
    </row>
    <row r="29" spans="1:25" s="54" customFormat="1" ht="30" customHeight="1" x14ac:dyDescent="0.25">
      <c r="A29" s="356" t="s">
        <v>1011</v>
      </c>
      <c r="B29" s="61" t="s">
        <v>963</v>
      </c>
      <c r="C29" s="592"/>
      <c r="D29" s="190" t="s">
        <v>597</v>
      </c>
      <c r="E29" s="365">
        <v>1</v>
      </c>
      <c r="F29" s="581">
        <v>1</v>
      </c>
      <c r="G29" s="582"/>
      <c r="H29" s="403">
        <v>1</v>
      </c>
      <c r="I29" s="375">
        <v>1</v>
      </c>
      <c r="J29" s="611"/>
      <c r="K29" s="612"/>
      <c r="L29" s="612"/>
      <c r="M29" s="612"/>
      <c r="N29" s="609"/>
      <c r="O29" s="609"/>
      <c r="P29" s="609"/>
      <c r="Q29" s="610"/>
      <c r="R29" s="461"/>
      <c r="S29" s="356"/>
      <c r="T29" s="356"/>
      <c r="U29" s="356"/>
      <c r="V29" s="356"/>
      <c r="W29" s="356"/>
      <c r="X29" s="356"/>
      <c r="Y29" s="356"/>
    </row>
    <row r="30" spans="1:25" s="54" customFormat="1" ht="30" customHeight="1" x14ac:dyDescent="0.25">
      <c r="A30" s="356" t="s">
        <v>1011</v>
      </c>
      <c r="B30" s="61" t="s">
        <v>963</v>
      </c>
      <c r="C30" s="592"/>
      <c r="D30" s="190" t="s">
        <v>598</v>
      </c>
      <c r="E30" s="365">
        <v>1</v>
      </c>
      <c r="F30" s="581">
        <v>1</v>
      </c>
      <c r="G30" s="582"/>
      <c r="H30" s="403">
        <v>1</v>
      </c>
      <c r="I30" s="390">
        <v>1</v>
      </c>
      <c r="J30" s="611" t="s">
        <v>1119</v>
      </c>
      <c r="K30" s="612"/>
      <c r="L30" s="612"/>
      <c r="M30" s="612"/>
      <c r="N30" s="612"/>
      <c r="O30" s="612"/>
      <c r="P30" s="612"/>
      <c r="Q30" s="614"/>
      <c r="R30" s="461"/>
      <c r="S30" s="356"/>
      <c r="T30" s="356"/>
      <c r="U30" s="356"/>
      <c r="V30" s="356"/>
      <c r="W30" s="356"/>
      <c r="X30" s="356"/>
      <c r="Y30" s="356"/>
    </row>
    <row r="31" spans="1:25" s="54" customFormat="1" ht="30" customHeight="1" x14ac:dyDescent="0.25">
      <c r="A31" s="356" t="s">
        <v>1012</v>
      </c>
      <c r="B31" s="61" t="s">
        <v>963</v>
      </c>
      <c r="C31" s="592"/>
      <c r="D31" s="236" t="s">
        <v>599</v>
      </c>
      <c r="E31" s="365">
        <v>1</v>
      </c>
      <c r="F31" s="581">
        <v>1</v>
      </c>
      <c r="G31" s="582"/>
      <c r="H31" s="403">
        <v>1</v>
      </c>
      <c r="I31" s="390">
        <v>1</v>
      </c>
      <c r="J31" s="611"/>
      <c r="K31" s="612"/>
      <c r="L31" s="612"/>
      <c r="M31" s="612"/>
      <c r="N31" s="609"/>
      <c r="O31" s="609"/>
      <c r="P31" s="609"/>
      <c r="Q31" s="610"/>
      <c r="R31" s="356"/>
      <c r="S31" s="356"/>
      <c r="T31" s="356"/>
      <c r="U31" s="356"/>
      <c r="V31" s="356"/>
      <c r="W31" s="356"/>
      <c r="X31" s="356"/>
      <c r="Y31" s="356"/>
    </row>
    <row r="32" spans="1:25" s="54" customFormat="1" ht="30" customHeight="1" x14ac:dyDescent="0.25">
      <c r="A32" s="356" t="s">
        <v>1011</v>
      </c>
      <c r="B32" s="61" t="s">
        <v>963</v>
      </c>
      <c r="C32" s="592"/>
      <c r="D32" s="184" t="s">
        <v>600</v>
      </c>
      <c r="E32" s="365">
        <v>1</v>
      </c>
      <c r="F32" s="581">
        <v>1</v>
      </c>
      <c r="G32" s="582"/>
      <c r="H32" s="403">
        <v>1</v>
      </c>
      <c r="I32" s="375">
        <v>1</v>
      </c>
      <c r="J32" s="611"/>
      <c r="K32" s="612"/>
      <c r="L32" s="612"/>
      <c r="M32" s="612"/>
      <c r="N32" s="609"/>
      <c r="O32" s="609"/>
      <c r="P32" s="609"/>
      <c r="Q32" s="610"/>
      <c r="R32" s="461"/>
      <c r="S32" s="356"/>
      <c r="T32" s="356"/>
      <c r="U32" s="356"/>
      <c r="V32" s="356"/>
      <c r="W32" s="356"/>
      <c r="X32" s="356"/>
      <c r="Y32" s="356"/>
    </row>
    <row r="33" spans="1:25" s="54" customFormat="1" ht="30" customHeight="1" x14ac:dyDescent="0.25">
      <c r="A33" s="356" t="s">
        <v>1011</v>
      </c>
      <c r="B33" s="61" t="s">
        <v>963</v>
      </c>
      <c r="C33" s="592"/>
      <c r="D33" s="184" t="s">
        <v>601</v>
      </c>
      <c r="E33" s="365">
        <v>1</v>
      </c>
      <c r="F33" s="581">
        <v>1</v>
      </c>
      <c r="G33" s="582"/>
      <c r="H33" s="403">
        <v>1</v>
      </c>
      <c r="I33" s="375">
        <v>1</v>
      </c>
      <c r="J33" s="611"/>
      <c r="K33" s="612"/>
      <c r="L33" s="612"/>
      <c r="M33" s="612"/>
      <c r="N33" s="609"/>
      <c r="O33" s="609"/>
      <c r="P33" s="609"/>
      <c r="Q33" s="610"/>
      <c r="R33" s="461"/>
      <c r="S33" s="356"/>
      <c r="T33" s="356"/>
      <c r="U33" s="356"/>
      <c r="V33" s="356"/>
      <c r="W33" s="356"/>
      <c r="X33" s="356"/>
      <c r="Y33" s="356"/>
    </row>
    <row r="34" spans="1:25" s="54" customFormat="1" ht="30" customHeight="1" x14ac:dyDescent="0.25">
      <c r="A34" s="356" t="s">
        <v>1011</v>
      </c>
      <c r="B34" s="61" t="s">
        <v>963</v>
      </c>
      <c r="C34" s="592"/>
      <c r="D34" s="184" t="s">
        <v>602</v>
      </c>
      <c r="E34" s="365">
        <v>1</v>
      </c>
      <c r="F34" s="581">
        <v>1</v>
      </c>
      <c r="G34" s="582"/>
      <c r="H34" s="403">
        <v>1</v>
      </c>
      <c r="I34" s="375">
        <v>1</v>
      </c>
      <c r="J34" s="611"/>
      <c r="K34" s="612"/>
      <c r="L34" s="612"/>
      <c r="M34" s="612"/>
      <c r="N34" s="612"/>
      <c r="O34" s="612"/>
      <c r="P34" s="612"/>
      <c r="Q34" s="614"/>
      <c r="R34" s="461"/>
      <c r="S34" s="356"/>
      <c r="T34" s="356"/>
      <c r="U34" s="356"/>
      <c r="V34" s="356"/>
      <c r="W34" s="356"/>
      <c r="X34" s="356"/>
      <c r="Y34" s="356"/>
    </row>
    <row r="35" spans="1:25" s="54" customFormat="1" ht="30" customHeight="1" x14ac:dyDescent="0.25">
      <c r="A35" s="356" t="s">
        <v>1011</v>
      </c>
      <c r="B35" s="61" t="s">
        <v>963</v>
      </c>
      <c r="C35" s="592"/>
      <c r="D35" s="184" t="s">
        <v>603</v>
      </c>
      <c r="E35" s="365">
        <v>1</v>
      </c>
      <c r="F35" s="581">
        <v>1</v>
      </c>
      <c r="G35" s="582"/>
      <c r="H35" s="403">
        <v>1</v>
      </c>
      <c r="I35" s="375">
        <v>1</v>
      </c>
      <c r="J35" s="611"/>
      <c r="K35" s="612"/>
      <c r="L35" s="612"/>
      <c r="M35" s="612"/>
      <c r="N35" s="612"/>
      <c r="O35" s="612"/>
      <c r="P35" s="612"/>
      <c r="Q35" s="614"/>
      <c r="R35" s="461"/>
      <c r="S35" s="356"/>
      <c r="T35" s="356"/>
      <c r="U35" s="356"/>
      <c r="V35" s="356"/>
      <c r="W35" s="356"/>
      <c r="X35" s="356"/>
      <c r="Y35" s="356"/>
    </row>
    <row r="36" spans="1:25" s="54" customFormat="1" ht="30" customHeight="1" x14ac:dyDescent="0.25">
      <c r="A36" s="356" t="s">
        <v>1011</v>
      </c>
      <c r="B36" s="61" t="s">
        <v>963</v>
      </c>
      <c r="C36" s="592"/>
      <c r="D36" s="184" t="s">
        <v>604</v>
      </c>
      <c r="E36" s="365">
        <v>0</v>
      </c>
      <c r="F36" s="581">
        <v>0.5</v>
      </c>
      <c r="G36" s="582"/>
      <c r="H36" s="403">
        <v>1</v>
      </c>
      <c r="I36" s="407">
        <v>1</v>
      </c>
      <c r="J36" s="611"/>
      <c r="K36" s="612"/>
      <c r="L36" s="612"/>
      <c r="M36" s="612"/>
      <c r="N36" s="609"/>
      <c r="O36" s="609"/>
      <c r="P36" s="609"/>
      <c r="Q36" s="610"/>
      <c r="R36" s="461"/>
      <c r="S36" s="356"/>
      <c r="T36" s="356"/>
      <c r="U36" s="356"/>
      <c r="V36" s="356"/>
      <c r="W36" s="356"/>
      <c r="X36" s="356"/>
      <c r="Y36" s="356"/>
    </row>
    <row r="37" spans="1:25" s="54" customFormat="1" ht="30" customHeight="1" x14ac:dyDescent="0.25">
      <c r="A37" s="356" t="s">
        <v>1011</v>
      </c>
      <c r="B37" s="61" t="s">
        <v>962</v>
      </c>
      <c r="C37" s="592" t="s">
        <v>547</v>
      </c>
      <c r="D37" s="190" t="s">
        <v>622</v>
      </c>
      <c r="E37" s="365">
        <v>0</v>
      </c>
      <c r="F37" s="581">
        <v>0</v>
      </c>
      <c r="G37" s="582"/>
      <c r="H37" s="403">
        <v>1</v>
      </c>
      <c r="I37" s="375">
        <v>1</v>
      </c>
      <c r="J37" s="611" t="s">
        <v>1084</v>
      </c>
      <c r="K37" s="612"/>
      <c r="L37" s="612"/>
      <c r="M37" s="612"/>
      <c r="N37" s="609"/>
      <c r="O37" s="609"/>
      <c r="P37" s="609"/>
      <c r="Q37" s="610"/>
      <c r="R37" s="461"/>
      <c r="S37" s="356">
        <v>1</v>
      </c>
      <c r="T37" s="356"/>
      <c r="U37" s="356"/>
      <c r="V37" s="356"/>
      <c r="W37" s="356"/>
      <c r="X37" s="356"/>
      <c r="Y37" s="356"/>
    </row>
    <row r="38" spans="1:25" s="54" customFormat="1" ht="30" customHeight="1" x14ac:dyDescent="0.25">
      <c r="A38" s="356" t="s">
        <v>1011</v>
      </c>
      <c r="B38" s="61" t="s">
        <v>962</v>
      </c>
      <c r="C38" s="592"/>
      <c r="D38" s="190" t="s">
        <v>623</v>
      </c>
      <c r="E38" s="365">
        <v>0</v>
      </c>
      <c r="F38" s="581">
        <v>0</v>
      </c>
      <c r="G38" s="582"/>
      <c r="H38" s="376"/>
      <c r="I38" s="375"/>
      <c r="J38" s="611" t="s">
        <v>1085</v>
      </c>
      <c r="K38" s="612"/>
      <c r="L38" s="612"/>
      <c r="M38" s="612"/>
      <c r="N38" s="609"/>
      <c r="O38" s="609"/>
      <c r="P38" s="609"/>
      <c r="Q38" s="610"/>
      <c r="R38" s="461"/>
      <c r="S38" s="356">
        <v>1</v>
      </c>
      <c r="T38" s="356"/>
      <c r="U38" s="356"/>
      <c r="V38" s="356"/>
      <c r="W38" s="356"/>
      <c r="X38" s="356"/>
      <c r="Y38" s="356"/>
    </row>
    <row r="39" spans="1:25" s="54" customFormat="1" ht="30" customHeight="1" x14ac:dyDescent="0.25">
      <c r="A39" s="356" t="s">
        <v>1011</v>
      </c>
      <c r="B39" s="61" t="s">
        <v>962</v>
      </c>
      <c r="C39" s="592"/>
      <c r="D39" s="190" t="s">
        <v>624</v>
      </c>
      <c r="E39" s="365">
        <v>0</v>
      </c>
      <c r="F39" s="581">
        <v>0</v>
      </c>
      <c r="G39" s="582"/>
      <c r="H39" s="376"/>
      <c r="I39" s="375"/>
      <c r="J39" s="611" t="s">
        <v>1085</v>
      </c>
      <c r="K39" s="612"/>
      <c r="L39" s="612"/>
      <c r="M39" s="612"/>
      <c r="N39" s="609"/>
      <c r="O39" s="609"/>
      <c r="P39" s="609"/>
      <c r="Q39" s="610"/>
      <c r="R39" s="461"/>
      <c r="S39" s="356">
        <v>1</v>
      </c>
      <c r="T39" s="356"/>
      <c r="U39" s="356"/>
      <c r="V39" s="356"/>
      <c r="W39" s="356"/>
      <c r="X39" s="356"/>
      <c r="Y39" s="356"/>
    </row>
    <row r="40" spans="1:25" s="54" customFormat="1" ht="30" customHeight="1" x14ac:dyDescent="0.25">
      <c r="A40" s="356" t="s">
        <v>1012</v>
      </c>
      <c r="B40" s="61" t="s">
        <v>962</v>
      </c>
      <c r="C40" s="592"/>
      <c r="D40" s="212" t="s">
        <v>894</v>
      </c>
      <c r="E40" s="365">
        <v>1</v>
      </c>
      <c r="F40" s="581">
        <v>1</v>
      </c>
      <c r="G40" s="582"/>
      <c r="H40" s="365">
        <v>0</v>
      </c>
      <c r="I40" s="483">
        <v>0</v>
      </c>
      <c r="J40" s="649"/>
      <c r="K40" s="650"/>
      <c r="L40" s="650"/>
      <c r="M40" s="650"/>
      <c r="N40" s="650"/>
      <c r="O40" s="650"/>
      <c r="P40" s="650"/>
      <c r="Q40" s="651"/>
      <c r="R40" s="461">
        <v>408</v>
      </c>
      <c r="S40" s="356"/>
      <c r="T40" s="356"/>
      <c r="U40" s="356"/>
      <c r="V40" s="356"/>
      <c r="W40" s="356"/>
      <c r="X40" s="356"/>
      <c r="Y40" s="356"/>
    </row>
    <row r="41" spans="1:25" s="54" customFormat="1" ht="30" customHeight="1" x14ac:dyDescent="0.25">
      <c r="A41" s="356" t="s">
        <v>1009</v>
      </c>
      <c r="B41" s="61" t="s">
        <v>962</v>
      </c>
      <c r="C41" s="592"/>
      <c r="D41" s="322" t="s">
        <v>625</v>
      </c>
      <c r="E41" s="365">
        <v>0</v>
      </c>
      <c r="F41" s="581">
        <v>0</v>
      </c>
      <c r="G41" s="582"/>
      <c r="H41" s="376"/>
      <c r="I41" s="375"/>
      <c r="J41" s="611" t="s">
        <v>1085</v>
      </c>
      <c r="K41" s="612"/>
      <c r="L41" s="612"/>
      <c r="M41" s="612"/>
      <c r="N41" s="609"/>
      <c r="O41" s="609"/>
      <c r="P41" s="609"/>
      <c r="Q41" s="610"/>
      <c r="R41" s="356"/>
      <c r="S41" s="356">
        <v>1</v>
      </c>
      <c r="T41" s="356"/>
      <c r="U41" s="356"/>
      <c r="V41" s="356"/>
      <c r="W41" s="356"/>
      <c r="X41" s="356"/>
      <c r="Y41" s="356"/>
    </row>
    <row r="42" spans="1:25" s="54" customFormat="1" ht="62.25" customHeight="1" x14ac:dyDescent="0.25">
      <c r="A42" s="356" t="s">
        <v>1012</v>
      </c>
      <c r="B42" s="219" t="s">
        <v>965</v>
      </c>
      <c r="C42" s="592" t="s">
        <v>532</v>
      </c>
      <c r="D42" s="187" t="s">
        <v>746</v>
      </c>
      <c r="E42" s="365">
        <v>1</v>
      </c>
      <c r="F42" s="581">
        <v>1</v>
      </c>
      <c r="G42" s="582"/>
      <c r="H42" s="403">
        <v>1</v>
      </c>
      <c r="I42" s="375">
        <v>0.8</v>
      </c>
      <c r="J42" s="611"/>
      <c r="K42" s="612"/>
      <c r="L42" s="612"/>
      <c r="M42" s="612"/>
      <c r="N42" s="609"/>
      <c r="O42" s="609"/>
      <c r="P42" s="609"/>
      <c r="Q42" s="610"/>
      <c r="R42" s="356"/>
      <c r="S42" s="356"/>
      <c r="T42" s="356"/>
      <c r="U42" s="356"/>
      <c r="V42" s="356"/>
      <c r="W42" s="356"/>
      <c r="X42" s="356"/>
      <c r="Y42" s="356"/>
    </row>
    <row r="43" spans="1:25" s="54" customFormat="1" ht="54" customHeight="1" x14ac:dyDescent="0.25">
      <c r="A43" s="356" t="s">
        <v>1012</v>
      </c>
      <c r="B43" s="219" t="s">
        <v>965</v>
      </c>
      <c r="C43" s="592"/>
      <c r="D43" s="186" t="s">
        <v>582</v>
      </c>
      <c r="E43" s="365">
        <v>0</v>
      </c>
      <c r="F43" s="581">
        <v>0.5</v>
      </c>
      <c r="G43" s="582"/>
      <c r="H43" s="403">
        <v>1</v>
      </c>
      <c r="I43" s="375">
        <v>1</v>
      </c>
      <c r="J43" s="611" t="s">
        <v>1121</v>
      </c>
      <c r="K43" s="612"/>
      <c r="L43" s="612"/>
      <c r="M43" s="612"/>
      <c r="N43" s="612"/>
      <c r="O43" s="612"/>
      <c r="P43" s="612"/>
      <c r="Q43" s="614"/>
      <c r="R43" s="356"/>
      <c r="S43" s="356">
        <v>1</v>
      </c>
      <c r="T43" s="356"/>
      <c r="U43" s="356"/>
      <c r="V43" s="356"/>
      <c r="W43" s="356"/>
      <c r="X43" s="356"/>
      <c r="Y43" s="356"/>
    </row>
    <row r="44" spans="1:25" s="54" customFormat="1" ht="51" customHeight="1" x14ac:dyDescent="0.25">
      <c r="A44" s="356" t="s">
        <v>1012</v>
      </c>
      <c r="B44" s="219" t="s">
        <v>965</v>
      </c>
      <c r="C44" s="592"/>
      <c r="D44" s="186" t="s">
        <v>583</v>
      </c>
      <c r="E44" s="365">
        <v>0</v>
      </c>
      <c r="F44" s="581">
        <v>0</v>
      </c>
      <c r="G44" s="582"/>
      <c r="H44" s="389">
        <v>0</v>
      </c>
      <c r="I44" s="390">
        <v>0.63</v>
      </c>
      <c r="J44" s="611" t="s">
        <v>1121</v>
      </c>
      <c r="K44" s="612"/>
      <c r="L44" s="612"/>
      <c r="M44" s="612"/>
      <c r="N44" s="612"/>
      <c r="O44" s="612"/>
      <c r="P44" s="612"/>
      <c r="Q44" s="614"/>
      <c r="R44" s="356"/>
      <c r="S44" s="356">
        <v>1</v>
      </c>
      <c r="T44" s="356"/>
      <c r="U44" s="356"/>
      <c r="V44" s="356"/>
      <c r="W44" s="356"/>
      <c r="X44" s="356"/>
      <c r="Y44" s="356"/>
    </row>
    <row r="45" spans="1:25" s="54" customFormat="1" ht="30" customHeight="1" x14ac:dyDescent="0.25">
      <c r="A45" s="356" t="s">
        <v>1011</v>
      </c>
      <c r="B45" s="219" t="s">
        <v>965</v>
      </c>
      <c r="C45" s="592"/>
      <c r="D45" s="265" t="s">
        <v>1018</v>
      </c>
      <c r="E45" s="365">
        <v>0</v>
      </c>
      <c r="F45" s="581">
        <v>0</v>
      </c>
      <c r="G45" s="582"/>
      <c r="H45" s="403">
        <v>1</v>
      </c>
      <c r="I45" s="375">
        <v>1</v>
      </c>
      <c r="J45" s="611"/>
      <c r="K45" s="612"/>
      <c r="L45" s="612"/>
      <c r="M45" s="612"/>
      <c r="N45" s="609"/>
      <c r="O45" s="609"/>
      <c r="P45" s="609"/>
      <c r="Q45" s="610"/>
      <c r="R45" s="461"/>
      <c r="S45" s="356">
        <v>1</v>
      </c>
      <c r="T45" s="356"/>
      <c r="U45" s="356"/>
      <c r="V45" s="356"/>
      <c r="W45" s="356"/>
      <c r="X45" s="356"/>
      <c r="Y45" s="356"/>
    </row>
    <row r="46" spans="1:25" s="54" customFormat="1" ht="30" customHeight="1" x14ac:dyDescent="0.25">
      <c r="A46" s="356" t="s">
        <v>1013</v>
      </c>
      <c r="B46" s="219" t="s">
        <v>965</v>
      </c>
      <c r="C46" s="592"/>
      <c r="D46" s="266" t="s">
        <v>900</v>
      </c>
      <c r="E46" s="365"/>
      <c r="F46" s="581"/>
      <c r="G46" s="582"/>
      <c r="H46" s="365">
        <v>1</v>
      </c>
      <c r="I46" s="489">
        <v>1</v>
      </c>
      <c r="J46" s="611" t="s">
        <v>1166</v>
      </c>
      <c r="K46" s="612"/>
      <c r="L46" s="612"/>
      <c r="M46" s="612"/>
      <c r="N46" s="612"/>
      <c r="O46" s="612"/>
      <c r="P46" s="612"/>
      <c r="Q46" s="614"/>
      <c r="R46" s="461">
        <v>408</v>
      </c>
      <c r="S46" s="356"/>
      <c r="T46" s="356"/>
      <c r="U46" s="356"/>
      <c r="V46" s="356"/>
      <c r="W46" s="356"/>
      <c r="X46" s="356"/>
      <c r="Y46" s="356"/>
    </row>
    <row r="47" spans="1:25" s="54" customFormat="1" ht="103.5" customHeight="1" x14ac:dyDescent="0.25">
      <c r="A47" s="356" t="s">
        <v>1011</v>
      </c>
      <c r="B47" s="219" t="s">
        <v>965</v>
      </c>
      <c r="C47" s="592" t="s">
        <v>755</v>
      </c>
      <c r="D47" s="184" t="s">
        <v>555</v>
      </c>
      <c r="E47" s="365">
        <v>1</v>
      </c>
      <c r="F47" s="601">
        <v>0.98499999999999999</v>
      </c>
      <c r="G47" s="601"/>
      <c r="H47" s="403">
        <v>1</v>
      </c>
      <c r="I47" s="375">
        <v>0.95</v>
      </c>
      <c r="J47" s="611"/>
      <c r="K47" s="612"/>
      <c r="L47" s="612"/>
      <c r="M47" s="612"/>
      <c r="N47" s="609"/>
      <c r="O47" s="609"/>
      <c r="P47" s="609"/>
      <c r="Q47" s="610"/>
      <c r="R47" s="461"/>
      <c r="S47" s="356">
        <v>1</v>
      </c>
      <c r="T47" s="356"/>
      <c r="U47" s="356"/>
      <c r="V47" s="356"/>
      <c r="W47" s="356"/>
      <c r="X47" s="356"/>
      <c r="Y47" s="356"/>
    </row>
    <row r="48" spans="1:25" s="54" customFormat="1" ht="30" customHeight="1" x14ac:dyDescent="0.25">
      <c r="A48" s="356" t="s">
        <v>1011</v>
      </c>
      <c r="B48" s="219" t="s">
        <v>965</v>
      </c>
      <c r="C48" s="592"/>
      <c r="D48" s="184" t="s">
        <v>556</v>
      </c>
      <c r="E48" s="365">
        <v>0</v>
      </c>
      <c r="F48" s="581">
        <v>0</v>
      </c>
      <c r="G48" s="582"/>
      <c r="H48" s="376"/>
      <c r="I48" s="375"/>
      <c r="J48" s="611" t="s">
        <v>1085</v>
      </c>
      <c r="K48" s="612"/>
      <c r="L48" s="612"/>
      <c r="M48" s="612"/>
      <c r="N48" s="609"/>
      <c r="O48" s="609"/>
      <c r="P48" s="609"/>
      <c r="Q48" s="610"/>
      <c r="R48" s="461"/>
      <c r="S48" s="356">
        <v>1</v>
      </c>
      <c r="T48" s="356"/>
      <c r="U48" s="356"/>
      <c r="V48" s="356"/>
      <c r="W48" s="356"/>
      <c r="X48" s="356"/>
      <c r="Y48" s="356"/>
    </row>
    <row r="49" spans="1:25" s="54" customFormat="1" ht="30" customHeight="1" x14ac:dyDescent="0.25">
      <c r="A49" s="356" t="s">
        <v>1011</v>
      </c>
      <c r="B49" s="219" t="s">
        <v>965</v>
      </c>
      <c r="C49" s="592"/>
      <c r="D49" s="184" t="s">
        <v>557</v>
      </c>
      <c r="E49" s="365">
        <v>0</v>
      </c>
      <c r="F49" s="581">
        <v>0</v>
      </c>
      <c r="G49" s="582"/>
      <c r="H49" s="376"/>
      <c r="I49" s="375"/>
      <c r="J49" s="611" t="s">
        <v>1085</v>
      </c>
      <c r="K49" s="612"/>
      <c r="L49" s="612"/>
      <c r="M49" s="612"/>
      <c r="N49" s="609"/>
      <c r="O49" s="609"/>
      <c r="P49" s="609"/>
      <c r="Q49" s="610"/>
      <c r="R49" s="461"/>
      <c r="S49" s="356">
        <v>1</v>
      </c>
      <c r="T49" s="356"/>
      <c r="U49" s="356"/>
      <c r="V49" s="356"/>
      <c r="W49" s="356"/>
      <c r="X49" s="356"/>
      <c r="Y49" s="356"/>
    </row>
    <row r="50" spans="1:25" s="54" customFormat="1" ht="30" customHeight="1" x14ac:dyDescent="0.25">
      <c r="A50" s="356" t="s">
        <v>1012</v>
      </c>
      <c r="B50" s="61" t="s">
        <v>962</v>
      </c>
      <c r="C50" s="588" t="s">
        <v>548</v>
      </c>
      <c r="D50" s="186" t="s">
        <v>564</v>
      </c>
      <c r="E50" s="365">
        <v>0</v>
      </c>
      <c r="F50" s="581">
        <v>0.53</v>
      </c>
      <c r="G50" s="582"/>
      <c r="H50" s="403">
        <v>1</v>
      </c>
      <c r="I50" s="375">
        <v>1</v>
      </c>
      <c r="J50" s="611" t="s">
        <v>1124</v>
      </c>
      <c r="K50" s="612"/>
      <c r="L50" s="612"/>
      <c r="M50" s="612"/>
      <c r="N50" s="612"/>
      <c r="O50" s="612"/>
      <c r="P50" s="612"/>
      <c r="Q50" s="614"/>
      <c r="R50" s="356"/>
      <c r="S50" s="356"/>
      <c r="T50" s="356"/>
      <c r="U50" s="356"/>
      <c r="V50" s="356"/>
      <c r="W50" s="356"/>
      <c r="X50" s="356"/>
      <c r="Y50" s="356"/>
    </row>
    <row r="51" spans="1:25" s="54" customFormat="1" ht="30" x14ac:dyDescent="0.25">
      <c r="A51" s="356" t="s">
        <v>1009</v>
      </c>
      <c r="B51" s="61" t="s">
        <v>962</v>
      </c>
      <c r="C51" s="588"/>
      <c r="D51" s="188" t="s">
        <v>565</v>
      </c>
      <c r="E51" s="365">
        <v>0</v>
      </c>
      <c r="F51" s="581">
        <v>0.82</v>
      </c>
      <c r="G51" s="582"/>
      <c r="H51" s="403">
        <v>1</v>
      </c>
      <c r="I51" s="375">
        <v>0.92</v>
      </c>
      <c r="J51" s="611" t="s">
        <v>1097</v>
      </c>
      <c r="K51" s="612"/>
      <c r="L51" s="612"/>
      <c r="M51" s="612"/>
      <c r="N51" s="612"/>
      <c r="O51" s="612"/>
      <c r="P51" s="612"/>
      <c r="Q51" s="614"/>
      <c r="R51" s="356"/>
      <c r="S51" s="356"/>
      <c r="T51" s="356"/>
      <c r="U51" s="356"/>
      <c r="V51" s="356"/>
      <c r="W51" s="356"/>
      <c r="X51" s="356"/>
      <c r="Y51" s="356"/>
    </row>
    <row r="52" spans="1:25" s="54" customFormat="1" ht="30" customHeight="1" x14ac:dyDescent="0.25">
      <c r="A52" s="356" t="s">
        <v>1013</v>
      </c>
      <c r="B52" s="61" t="s">
        <v>962</v>
      </c>
      <c r="C52" s="588"/>
      <c r="D52" s="189" t="s">
        <v>566</v>
      </c>
      <c r="E52" s="365"/>
      <c r="F52" s="582"/>
      <c r="G52" s="582"/>
      <c r="H52" s="365">
        <v>0</v>
      </c>
      <c r="I52" s="375">
        <v>0.82</v>
      </c>
      <c r="J52" s="611" t="s">
        <v>1095</v>
      </c>
      <c r="K52" s="612"/>
      <c r="L52" s="612"/>
      <c r="M52" s="612"/>
      <c r="N52" s="612"/>
      <c r="O52" s="612"/>
      <c r="P52" s="612"/>
      <c r="Q52" s="614"/>
      <c r="R52" s="461"/>
      <c r="S52" s="356"/>
      <c r="T52" s="356"/>
      <c r="U52" s="356"/>
      <c r="V52" s="356"/>
      <c r="W52" s="356"/>
      <c r="X52" s="356"/>
      <c r="Y52" s="356"/>
    </row>
    <row r="53" spans="1:25" s="54" customFormat="1" ht="28.9" customHeight="1" x14ac:dyDescent="0.25">
      <c r="A53" s="356" t="s">
        <v>1009</v>
      </c>
      <c r="B53" s="61" t="s">
        <v>962</v>
      </c>
      <c r="C53" s="588"/>
      <c r="D53" s="188" t="s">
        <v>567</v>
      </c>
      <c r="E53" s="365">
        <v>0</v>
      </c>
      <c r="F53" s="581">
        <v>0</v>
      </c>
      <c r="G53" s="582"/>
      <c r="H53" s="365">
        <v>0</v>
      </c>
      <c r="I53" s="375">
        <v>0.53</v>
      </c>
      <c r="J53" s="611" t="s">
        <v>1098</v>
      </c>
      <c r="K53" s="612"/>
      <c r="L53" s="612"/>
      <c r="M53" s="612"/>
      <c r="N53" s="612"/>
      <c r="O53" s="612"/>
      <c r="P53" s="612"/>
      <c r="Q53" s="614"/>
      <c r="R53" s="356"/>
      <c r="S53" s="356"/>
      <c r="T53" s="356"/>
      <c r="U53" s="356"/>
      <c r="V53" s="356"/>
      <c r="W53" s="356"/>
      <c r="X53" s="356"/>
      <c r="Y53" s="356"/>
    </row>
    <row r="54" spans="1:25" s="54" customFormat="1" ht="82.5" customHeight="1" x14ac:dyDescent="0.25">
      <c r="A54" s="356" t="s">
        <v>1010</v>
      </c>
      <c r="B54" s="61" t="s">
        <v>962</v>
      </c>
      <c r="C54" s="588"/>
      <c r="D54" s="185" t="s">
        <v>568</v>
      </c>
      <c r="E54" s="365">
        <v>0</v>
      </c>
      <c r="F54" s="581">
        <v>0</v>
      </c>
      <c r="G54" s="582"/>
      <c r="H54" s="403">
        <v>1</v>
      </c>
      <c r="I54" s="375">
        <v>1</v>
      </c>
      <c r="J54" s="611" t="s">
        <v>1131</v>
      </c>
      <c r="K54" s="612"/>
      <c r="L54" s="612"/>
      <c r="M54" s="612"/>
      <c r="N54" s="612"/>
      <c r="O54" s="612"/>
      <c r="P54" s="612"/>
      <c r="Q54" s="614"/>
      <c r="R54" s="356"/>
      <c r="S54" s="356"/>
      <c r="T54" s="356"/>
      <c r="U54" s="356"/>
      <c r="V54" s="356"/>
      <c r="W54" s="356"/>
      <c r="X54" s="356"/>
      <c r="Y54" s="356"/>
    </row>
    <row r="55" spans="1:25" s="54" customFormat="1" ht="30" x14ac:dyDescent="0.25">
      <c r="A55" s="356" t="s">
        <v>1011</v>
      </c>
      <c r="B55" s="61" t="s">
        <v>962</v>
      </c>
      <c r="C55" s="588"/>
      <c r="D55" s="184" t="s">
        <v>569</v>
      </c>
      <c r="E55" s="365">
        <v>0</v>
      </c>
      <c r="F55" s="581">
        <v>0</v>
      </c>
      <c r="G55" s="582"/>
      <c r="H55" s="403">
        <v>1</v>
      </c>
      <c r="I55" s="375">
        <v>1</v>
      </c>
      <c r="J55" s="611"/>
      <c r="K55" s="612"/>
      <c r="L55" s="612"/>
      <c r="M55" s="612"/>
      <c r="N55" s="609"/>
      <c r="O55" s="609"/>
      <c r="P55" s="609"/>
      <c r="Q55" s="610"/>
      <c r="R55" s="461"/>
      <c r="S55" s="356"/>
      <c r="T55" s="356"/>
      <c r="U55" s="356"/>
      <c r="V55" s="356"/>
      <c r="W55" s="356"/>
      <c r="X55" s="356"/>
      <c r="Y55" s="356"/>
    </row>
    <row r="56" spans="1:25" s="54" customFormat="1" ht="46.15" customHeight="1" x14ac:dyDescent="0.25">
      <c r="A56" s="356" t="s">
        <v>1009</v>
      </c>
      <c r="B56" s="61" t="s">
        <v>962</v>
      </c>
      <c r="C56" s="588"/>
      <c r="D56" s="188" t="s">
        <v>570</v>
      </c>
      <c r="E56" s="365">
        <v>0</v>
      </c>
      <c r="F56" s="581">
        <v>0</v>
      </c>
      <c r="G56" s="582"/>
      <c r="H56" s="365">
        <v>1</v>
      </c>
      <c r="I56" s="463">
        <v>1</v>
      </c>
      <c r="J56" s="626" t="s">
        <v>1161</v>
      </c>
      <c r="K56" s="627"/>
      <c r="L56" s="627"/>
      <c r="M56" s="627"/>
      <c r="N56" s="627"/>
      <c r="O56" s="627"/>
      <c r="P56" s="627"/>
      <c r="Q56" s="628"/>
      <c r="R56" s="356"/>
      <c r="S56" s="356"/>
      <c r="T56" s="356"/>
      <c r="U56" s="356"/>
      <c r="V56" s="356"/>
      <c r="W56" s="356"/>
      <c r="X56" s="356"/>
      <c r="Y56" s="356"/>
    </row>
    <row r="57" spans="1:25" s="54" customFormat="1" ht="30" x14ac:dyDescent="0.25">
      <c r="A57" s="356" t="s">
        <v>1011</v>
      </c>
      <c r="B57" s="61" t="s">
        <v>962</v>
      </c>
      <c r="C57" s="588"/>
      <c r="D57" s="184" t="s">
        <v>610</v>
      </c>
      <c r="E57" s="365">
        <v>0</v>
      </c>
      <c r="F57" s="581">
        <v>0</v>
      </c>
      <c r="G57" s="582"/>
      <c r="H57" s="403">
        <v>1</v>
      </c>
      <c r="I57" s="375">
        <v>1</v>
      </c>
      <c r="J57" s="611"/>
      <c r="K57" s="612"/>
      <c r="L57" s="612"/>
      <c r="M57" s="612"/>
      <c r="N57" s="612"/>
      <c r="O57" s="612"/>
      <c r="P57" s="612"/>
      <c r="Q57" s="614"/>
      <c r="R57" s="461"/>
      <c r="S57" s="356"/>
      <c r="T57" s="356"/>
      <c r="U57" s="356"/>
      <c r="V57" s="356"/>
      <c r="W57" s="356"/>
      <c r="X57" s="356"/>
      <c r="Y57" s="356"/>
    </row>
    <row r="58" spans="1:25" s="54" customFormat="1" ht="28.9" customHeight="1" x14ac:dyDescent="0.25">
      <c r="A58" s="356" t="s">
        <v>1011</v>
      </c>
      <c r="B58" s="61" t="s">
        <v>962</v>
      </c>
      <c r="C58" s="588"/>
      <c r="D58" s="184" t="s">
        <v>611</v>
      </c>
      <c r="E58" s="365">
        <v>0</v>
      </c>
      <c r="F58" s="581">
        <v>0</v>
      </c>
      <c r="G58" s="582"/>
      <c r="H58" s="403">
        <v>1</v>
      </c>
      <c r="I58" s="375">
        <v>1</v>
      </c>
      <c r="J58" s="611" t="s">
        <v>1101</v>
      </c>
      <c r="K58" s="612"/>
      <c r="L58" s="612"/>
      <c r="M58" s="612"/>
      <c r="N58" s="612"/>
      <c r="O58" s="612"/>
      <c r="P58" s="612"/>
      <c r="Q58" s="614"/>
      <c r="R58" s="461"/>
      <c r="S58" s="356"/>
      <c r="T58" s="356"/>
      <c r="U58" s="356"/>
      <c r="V58" s="356"/>
      <c r="W58" s="356"/>
      <c r="X58" s="356"/>
      <c r="Y58" s="356"/>
    </row>
    <row r="59" spans="1:25" s="54" customFormat="1" ht="28.9" customHeight="1" x14ac:dyDescent="0.25">
      <c r="A59" s="356" t="s">
        <v>1011</v>
      </c>
      <c r="B59" s="61" t="s">
        <v>962</v>
      </c>
      <c r="C59" s="588"/>
      <c r="D59" s="184" t="s">
        <v>612</v>
      </c>
      <c r="E59" s="365">
        <v>0</v>
      </c>
      <c r="F59" s="581">
        <v>0</v>
      </c>
      <c r="G59" s="582"/>
      <c r="H59" s="376"/>
      <c r="I59" s="390"/>
      <c r="J59" s="611" t="s">
        <v>1085</v>
      </c>
      <c r="K59" s="612"/>
      <c r="L59" s="612"/>
      <c r="M59" s="612"/>
      <c r="N59" s="609"/>
      <c r="O59" s="609"/>
      <c r="P59" s="609"/>
      <c r="Q59" s="610"/>
      <c r="R59" s="461"/>
      <c r="S59" s="356"/>
      <c r="T59" s="356"/>
      <c r="U59" s="356"/>
      <c r="V59" s="356"/>
      <c r="W59" s="356"/>
      <c r="X59" s="356"/>
      <c r="Y59" s="356"/>
    </row>
    <row r="60" spans="1:25" s="54" customFormat="1" ht="28.9" customHeight="1" x14ac:dyDescent="0.25">
      <c r="A60" s="356" t="s">
        <v>1011</v>
      </c>
      <c r="B60" s="61" t="s">
        <v>962</v>
      </c>
      <c r="C60" s="588"/>
      <c r="D60" s="184" t="s">
        <v>613</v>
      </c>
      <c r="E60" s="365">
        <v>0</v>
      </c>
      <c r="F60" s="581">
        <v>0</v>
      </c>
      <c r="G60" s="582"/>
      <c r="H60" s="376"/>
      <c r="I60" s="390"/>
      <c r="J60" s="611" t="s">
        <v>1085</v>
      </c>
      <c r="K60" s="612"/>
      <c r="L60" s="612"/>
      <c r="M60" s="612"/>
      <c r="N60" s="609"/>
      <c r="O60" s="609"/>
      <c r="P60" s="609"/>
      <c r="Q60" s="610"/>
      <c r="R60" s="461"/>
      <c r="S60" s="356"/>
      <c r="T60" s="356"/>
      <c r="U60" s="356"/>
      <c r="V60" s="356"/>
      <c r="W60" s="356"/>
      <c r="X60" s="356"/>
      <c r="Y60" s="356"/>
    </row>
    <row r="61" spans="1:25" s="54" customFormat="1" ht="30" customHeight="1" x14ac:dyDescent="0.25">
      <c r="A61" s="356" t="s">
        <v>1011</v>
      </c>
      <c r="B61" s="61" t="s">
        <v>962</v>
      </c>
      <c r="C61" s="588"/>
      <c r="D61" s="184" t="s">
        <v>614</v>
      </c>
      <c r="E61" s="365">
        <v>0</v>
      </c>
      <c r="F61" s="581">
        <v>0</v>
      </c>
      <c r="G61" s="582"/>
      <c r="H61" s="376"/>
      <c r="I61" s="390"/>
      <c r="J61" s="611" t="s">
        <v>1085</v>
      </c>
      <c r="K61" s="612"/>
      <c r="L61" s="612"/>
      <c r="M61" s="612"/>
      <c r="N61" s="609"/>
      <c r="O61" s="609"/>
      <c r="P61" s="609"/>
      <c r="Q61" s="610"/>
      <c r="R61" s="461"/>
      <c r="S61" s="356"/>
      <c r="T61" s="356"/>
      <c r="U61" s="356"/>
      <c r="V61" s="356"/>
      <c r="W61" s="356"/>
      <c r="X61" s="356"/>
      <c r="Y61" s="356"/>
    </row>
    <row r="62" spans="1:25" s="54" customFormat="1" ht="44.25" customHeight="1" x14ac:dyDescent="0.25">
      <c r="A62" s="356" t="s">
        <v>1012</v>
      </c>
      <c r="B62" s="61" t="s">
        <v>962</v>
      </c>
      <c r="C62" s="588"/>
      <c r="D62" s="186" t="s">
        <v>586</v>
      </c>
      <c r="E62" s="365">
        <v>0</v>
      </c>
      <c r="F62" s="581">
        <v>0.25</v>
      </c>
      <c r="G62" s="582"/>
      <c r="H62" s="365">
        <v>0</v>
      </c>
      <c r="I62" s="375">
        <v>0.5</v>
      </c>
      <c r="J62" s="611" t="s">
        <v>1121</v>
      </c>
      <c r="K62" s="612"/>
      <c r="L62" s="612"/>
      <c r="M62" s="612"/>
      <c r="N62" s="612"/>
      <c r="O62" s="612"/>
      <c r="P62" s="612"/>
      <c r="Q62" s="614"/>
      <c r="R62" s="356"/>
      <c r="S62" s="356"/>
      <c r="T62" s="356"/>
      <c r="U62" s="356"/>
      <c r="V62" s="356"/>
      <c r="W62" s="356"/>
      <c r="X62" s="356"/>
      <c r="Y62" s="356"/>
    </row>
    <row r="63" spans="1:25" s="54" customFormat="1" ht="58.5" customHeight="1" x14ac:dyDescent="0.25">
      <c r="A63" s="356" t="s">
        <v>1012</v>
      </c>
      <c r="B63" s="219" t="s">
        <v>965</v>
      </c>
      <c r="C63" s="588" t="s">
        <v>36</v>
      </c>
      <c r="D63" s="186" t="s">
        <v>552</v>
      </c>
      <c r="E63" s="365">
        <v>0</v>
      </c>
      <c r="F63" s="581">
        <v>0</v>
      </c>
      <c r="G63" s="582"/>
      <c r="H63" s="403">
        <v>1</v>
      </c>
      <c r="I63" s="375">
        <v>0.9</v>
      </c>
      <c r="J63" s="611"/>
      <c r="K63" s="612"/>
      <c r="L63" s="612"/>
      <c r="M63" s="612"/>
      <c r="N63" s="609"/>
      <c r="O63" s="609"/>
      <c r="P63" s="609"/>
      <c r="Q63" s="610"/>
      <c r="R63" s="356"/>
      <c r="S63" s="356">
        <v>1</v>
      </c>
      <c r="T63" s="356"/>
      <c r="U63" s="356"/>
      <c r="V63" s="356"/>
      <c r="W63" s="356"/>
      <c r="X63" s="356"/>
      <c r="Y63" s="356"/>
    </row>
    <row r="64" spans="1:25" s="54" customFormat="1" ht="30" customHeight="1" x14ac:dyDescent="0.25">
      <c r="A64" s="356" t="s">
        <v>1012</v>
      </c>
      <c r="B64" s="219" t="s">
        <v>965</v>
      </c>
      <c r="C64" s="588"/>
      <c r="D64" s="186" t="s">
        <v>553</v>
      </c>
      <c r="E64" s="365">
        <v>1</v>
      </c>
      <c r="F64" s="581">
        <v>1</v>
      </c>
      <c r="G64" s="582"/>
      <c r="H64" s="365">
        <v>0</v>
      </c>
      <c r="I64" s="375">
        <v>0.83</v>
      </c>
      <c r="J64" s="640" t="s">
        <v>1092</v>
      </c>
      <c r="K64" s="641"/>
      <c r="L64" s="641"/>
      <c r="M64" s="641"/>
      <c r="N64" s="641"/>
      <c r="O64" s="641"/>
      <c r="P64" s="641"/>
      <c r="Q64" s="642"/>
      <c r="R64" s="356"/>
      <c r="S64" s="356"/>
      <c r="T64" s="356"/>
      <c r="U64" s="356"/>
      <c r="V64" s="356"/>
      <c r="W64" s="356"/>
      <c r="X64" s="356"/>
      <c r="Y64" s="356"/>
    </row>
    <row r="65" spans="1:25" s="54" customFormat="1" ht="30" customHeight="1" x14ac:dyDescent="0.25">
      <c r="A65" s="356" t="s">
        <v>1012</v>
      </c>
      <c r="B65" s="219" t="s">
        <v>965</v>
      </c>
      <c r="C65" s="588"/>
      <c r="D65" s="186" t="s">
        <v>554</v>
      </c>
      <c r="E65" s="365">
        <v>0</v>
      </c>
      <c r="F65" s="581">
        <v>0</v>
      </c>
      <c r="G65" s="582"/>
      <c r="H65" s="403">
        <v>1</v>
      </c>
      <c r="I65" s="375">
        <v>1</v>
      </c>
      <c r="J65" s="611"/>
      <c r="K65" s="612"/>
      <c r="L65" s="612"/>
      <c r="M65" s="612"/>
      <c r="N65" s="609"/>
      <c r="O65" s="609"/>
      <c r="P65" s="609"/>
      <c r="Q65" s="610"/>
      <c r="R65" s="356"/>
      <c r="S65" s="356">
        <v>1</v>
      </c>
      <c r="T65" s="356"/>
      <c r="U65" s="356"/>
      <c r="V65" s="356"/>
      <c r="W65" s="356"/>
      <c r="X65" s="356"/>
      <c r="Y65" s="356"/>
    </row>
    <row r="66" spans="1:25" s="54" customFormat="1" ht="30" customHeight="1" x14ac:dyDescent="0.25">
      <c r="A66" s="356" t="s">
        <v>1013</v>
      </c>
      <c r="B66" s="219" t="s">
        <v>965</v>
      </c>
      <c r="C66" s="588"/>
      <c r="D66" s="189" t="s">
        <v>561</v>
      </c>
      <c r="E66" s="365"/>
      <c r="F66" s="582"/>
      <c r="G66" s="582"/>
      <c r="H66" s="376"/>
      <c r="I66" s="375"/>
      <c r="J66" s="611" t="s">
        <v>1085</v>
      </c>
      <c r="K66" s="612"/>
      <c r="L66" s="612"/>
      <c r="M66" s="612"/>
      <c r="N66" s="609"/>
      <c r="O66" s="609"/>
      <c r="P66" s="609"/>
      <c r="Q66" s="610"/>
      <c r="R66" s="461"/>
      <c r="S66" s="356"/>
      <c r="T66" s="356"/>
      <c r="U66" s="356"/>
      <c r="V66" s="356"/>
      <c r="W66" s="356"/>
      <c r="X66" s="356"/>
      <c r="Y66" s="356"/>
    </row>
    <row r="67" spans="1:25" s="54" customFormat="1" ht="30" customHeight="1" x14ac:dyDescent="0.25">
      <c r="A67" s="356" t="s">
        <v>1012</v>
      </c>
      <c r="B67" s="219" t="s">
        <v>965</v>
      </c>
      <c r="C67" s="588"/>
      <c r="D67" s="186" t="s">
        <v>575</v>
      </c>
      <c r="E67" s="365">
        <v>0</v>
      </c>
      <c r="F67" s="581">
        <v>0.33</v>
      </c>
      <c r="G67" s="582"/>
      <c r="H67" s="376"/>
      <c r="I67" s="375"/>
      <c r="J67" s="611" t="s">
        <v>1085</v>
      </c>
      <c r="K67" s="612"/>
      <c r="L67" s="612"/>
      <c r="M67" s="612"/>
      <c r="N67" s="609"/>
      <c r="O67" s="609"/>
      <c r="P67" s="609"/>
      <c r="Q67" s="610"/>
      <c r="R67" s="356"/>
      <c r="S67" s="356">
        <v>1</v>
      </c>
      <c r="T67" s="356"/>
      <c r="U67" s="356"/>
      <c r="V67" s="356"/>
      <c r="W67" s="356"/>
      <c r="X67" s="356"/>
      <c r="Y67" s="356"/>
    </row>
    <row r="68" spans="1:25" s="54" customFormat="1" ht="30" customHeight="1" x14ac:dyDescent="0.25">
      <c r="A68" s="356" t="s">
        <v>1012</v>
      </c>
      <c r="B68" s="219" t="s">
        <v>965</v>
      </c>
      <c r="C68" s="588"/>
      <c r="D68" s="186" t="s">
        <v>576</v>
      </c>
      <c r="E68" s="365">
        <v>0</v>
      </c>
      <c r="F68" s="581">
        <v>0</v>
      </c>
      <c r="G68" s="582"/>
      <c r="H68" s="376"/>
      <c r="I68" s="375"/>
      <c r="J68" s="611" t="s">
        <v>1085</v>
      </c>
      <c r="K68" s="612"/>
      <c r="L68" s="612"/>
      <c r="M68" s="612"/>
      <c r="N68" s="609"/>
      <c r="O68" s="609"/>
      <c r="P68" s="609"/>
      <c r="Q68" s="610"/>
      <c r="R68" s="356"/>
      <c r="S68" s="356">
        <v>1</v>
      </c>
      <c r="T68" s="356"/>
      <c r="U68" s="356"/>
      <c r="V68" s="356"/>
      <c r="W68" s="356"/>
      <c r="X68" s="356"/>
      <c r="Y68" s="356"/>
    </row>
    <row r="69" spans="1:25" s="54" customFormat="1" ht="30" customHeight="1" x14ac:dyDescent="0.25">
      <c r="A69" s="356" t="s">
        <v>1013</v>
      </c>
      <c r="B69" s="219" t="s">
        <v>965</v>
      </c>
      <c r="C69" s="588"/>
      <c r="D69" s="266" t="s">
        <v>620</v>
      </c>
      <c r="E69" s="365"/>
      <c r="F69" s="582"/>
      <c r="G69" s="582"/>
      <c r="H69" s="376"/>
      <c r="I69" s="390"/>
      <c r="J69" s="611" t="s">
        <v>1085</v>
      </c>
      <c r="K69" s="612"/>
      <c r="L69" s="612"/>
      <c r="M69" s="612"/>
      <c r="N69" s="609"/>
      <c r="O69" s="609"/>
      <c r="P69" s="609"/>
      <c r="Q69" s="610"/>
      <c r="R69" s="461"/>
      <c r="S69" s="356"/>
      <c r="T69" s="356"/>
      <c r="U69" s="356"/>
      <c r="V69" s="356"/>
      <c r="W69" s="356"/>
      <c r="X69" s="356"/>
      <c r="Y69" s="356"/>
    </row>
    <row r="70" spans="1:25" s="54" customFormat="1" ht="30" customHeight="1" x14ac:dyDescent="0.25">
      <c r="A70" s="356" t="s">
        <v>1013</v>
      </c>
      <c r="B70" s="219" t="s">
        <v>965</v>
      </c>
      <c r="C70" s="588"/>
      <c r="D70" s="266" t="s">
        <v>621</v>
      </c>
      <c r="E70" s="365"/>
      <c r="F70" s="582"/>
      <c r="G70" s="582"/>
      <c r="H70" s="376"/>
      <c r="I70" s="375"/>
      <c r="J70" s="611" t="s">
        <v>1085</v>
      </c>
      <c r="K70" s="612"/>
      <c r="L70" s="612"/>
      <c r="M70" s="612"/>
      <c r="N70" s="609"/>
      <c r="O70" s="609"/>
      <c r="P70" s="609"/>
      <c r="Q70" s="610"/>
      <c r="R70" s="461"/>
      <c r="S70" s="356"/>
      <c r="T70" s="356"/>
      <c r="U70" s="356"/>
      <c r="V70" s="356"/>
      <c r="W70" s="356"/>
      <c r="X70" s="356"/>
      <c r="Y70" s="356"/>
    </row>
    <row r="71" spans="1:25" s="54" customFormat="1" ht="61.9" customHeight="1" x14ac:dyDescent="0.25">
      <c r="A71" s="356" t="s">
        <v>1010</v>
      </c>
      <c r="B71" s="219" t="s">
        <v>965</v>
      </c>
      <c r="C71" s="588"/>
      <c r="D71" s="267" t="s">
        <v>1019</v>
      </c>
      <c r="E71" s="365">
        <v>0</v>
      </c>
      <c r="F71" s="597">
        <v>0</v>
      </c>
      <c r="G71" s="598"/>
      <c r="H71" s="403">
        <v>1</v>
      </c>
      <c r="I71" s="375">
        <v>0.95</v>
      </c>
      <c r="J71" s="611" t="s">
        <v>1112</v>
      </c>
      <c r="K71" s="612"/>
      <c r="L71" s="612"/>
      <c r="M71" s="612"/>
      <c r="N71" s="612"/>
      <c r="O71" s="612"/>
      <c r="P71" s="612"/>
      <c r="Q71" s="614"/>
      <c r="R71" s="461">
        <v>408</v>
      </c>
      <c r="S71" s="356">
        <v>1</v>
      </c>
      <c r="T71" s="356"/>
      <c r="U71" s="356"/>
      <c r="V71" s="356"/>
      <c r="W71" s="356"/>
      <c r="X71" s="356"/>
      <c r="Y71" s="356"/>
    </row>
    <row r="72" spans="1:25" s="54" customFormat="1" ht="52.5" customHeight="1" x14ac:dyDescent="0.25">
      <c r="A72" s="356" t="s">
        <v>1012</v>
      </c>
      <c r="B72" s="219" t="s">
        <v>965</v>
      </c>
      <c r="C72" s="588"/>
      <c r="D72" s="212" t="s">
        <v>1020</v>
      </c>
      <c r="E72" s="365">
        <v>0</v>
      </c>
      <c r="F72" s="581">
        <v>0.31</v>
      </c>
      <c r="G72" s="582"/>
      <c r="H72" s="365">
        <v>1</v>
      </c>
      <c r="I72" s="375"/>
      <c r="J72" s="611" t="s">
        <v>1102</v>
      </c>
      <c r="K72" s="612"/>
      <c r="L72" s="612"/>
      <c r="M72" s="612"/>
      <c r="N72" s="612"/>
      <c r="O72" s="612"/>
      <c r="P72" s="612"/>
      <c r="Q72" s="614"/>
      <c r="R72" s="461">
        <v>408</v>
      </c>
      <c r="S72" s="356"/>
      <c r="T72" s="356"/>
      <c r="U72" s="356"/>
      <c r="V72" s="356"/>
      <c r="W72" s="356"/>
      <c r="X72" s="356"/>
      <c r="Y72" s="356"/>
    </row>
    <row r="73" spans="1:25" s="54" customFormat="1" ht="45.75" customHeight="1" x14ac:dyDescent="0.25">
      <c r="A73" s="356" t="s">
        <v>1011</v>
      </c>
      <c r="B73" s="219" t="s">
        <v>965</v>
      </c>
      <c r="C73" s="588"/>
      <c r="D73" s="190" t="s">
        <v>994</v>
      </c>
      <c r="E73" s="365">
        <v>1</v>
      </c>
      <c r="F73" s="581">
        <v>0.5</v>
      </c>
      <c r="G73" s="582"/>
      <c r="H73" s="403">
        <v>1</v>
      </c>
      <c r="I73" s="375">
        <v>1</v>
      </c>
      <c r="J73" s="611"/>
      <c r="K73" s="612"/>
      <c r="L73" s="612"/>
      <c r="M73" s="612"/>
      <c r="N73" s="609"/>
      <c r="O73" s="609"/>
      <c r="P73" s="609"/>
      <c r="Q73" s="610"/>
      <c r="R73" s="461">
        <v>408</v>
      </c>
      <c r="S73" s="356"/>
      <c r="T73" s="356"/>
      <c r="U73" s="356"/>
      <c r="V73" s="356"/>
      <c r="W73" s="356"/>
      <c r="X73" s="356"/>
      <c r="Y73" s="356"/>
    </row>
    <row r="74" spans="1:25" s="54" customFormat="1" ht="30" customHeight="1" x14ac:dyDescent="0.25">
      <c r="A74" s="356" t="s">
        <v>1013</v>
      </c>
      <c r="B74" s="219" t="s">
        <v>965</v>
      </c>
      <c r="C74" s="588"/>
      <c r="D74" s="266" t="s">
        <v>627</v>
      </c>
      <c r="E74" s="365"/>
      <c r="F74" s="582"/>
      <c r="G74" s="582"/>
      <c r="H74" s="376"/>
      <c r="I74" s="390"/>
      <c r="J74" s="611" t="s">
        <v>1085</v>
      </c>
      <c r="K74" s="612"/>
      <c r="L74" s="612"/>
      <c r="M74" s="612"/>
      <c r="N74" s="609"/>
      <c r="O74" s="609"/>
      <c r="P74" s="609"/>
      <c r="Q74" s="610"/>
      <c r="R74" s="461"/>
      <c r="S74" s="356"/>
      <c r="T74" s="356"/>
      <c r="U74" s="356"/>
      <c r="V74" s="356"/>
      <c r="W74" s="356"/>
      <c r="X74" s="356"/>
      <c r="Y74" s="356"/>
    </row>
    <row r="75" spans="1:25" s="54" customFormat="1" ht="51.75" customHeight="1" x14ac:dyDescent="0.25">
      <c r="A75" s="356" t="s">
        <v>1011</v>
      </c>
      <c r="B75" s="61" t="s">
        <v>962</v>
      </c>
      <c r="C75" s="588" t="s">
        <v>356</v>
      </c>
      <c r="D75" s="184" t="s">
        <v>560</v>
      </c>
      <c r="E75" s="365">
        <v>0</v>
      </c>
      <c r="F75" s="581">
        <v>0.65</v>
      </c>
      <c r="G75" s="582"/>
      <c r="H75" s="403">
        <v>1</v>
      </c>
      <c r="I75" s="375">
        <v>1</v>
      </c>
      <c r="J75" s="611"/>
      <c r="K75" s="612"/>
      <c r="L75" s="612"/>
      <c r="M75" s="612"/>
      <c r="N75" s="609"/>
      <c r="O75" s="609"/>
      <c r="P75" s="609"/>
      <c r="Q75" s="610"/>
      <c r="R75" s="461"/>
      <c r="S75" s="356"/>
      <c r="T75" s="356"/>
      <c r="U75" s="356"/>
      <c r="V75" s="356"/>
      <c r="W75" s="356"/>
      <c r="X75" s="356"/>
      <c r="Y75" s="356"/>
    </row>
    <row r="76" spans="1:25" s="54" customFormat="1" ht="30" customHeight="1" x14ac:dyDescent="0.25">
      <c r="A76" s="356" t="s">
        <v>1011</v>
      </c>
      <c r="B76" s="61" t="s">
        <v>962</v>
      </c>
      <c r="C76" s="588"/>
      <c r="D76" s="184" t="s">
        <v>615</v>
      </c>
      <c r="E76" s="365">
        <v>0</v>
      </c>
      <c r="F76" s="581">
        <v>0</v>
      </c>
      <c r="G76" s="582"/>
      <c r="H76" s="403">
        <v>1</v>
      </c>
      <c r="I76" s="390">
        <v>1</v>
      </c>
      <c r="J76" s="611"/>
      <c r="K76" s="612"/>
      <c r="L76" s="612"/>
      <c r="M76" s="612"/>
      <c r="N76" s="609"/>
      <c r="O76" s="609"/>
      <c r="P76" s="609"/>
      <c r="Q76" s="610"/>
      <c r="R76" s="461"/>
      <c r="S76" s="356"/>
      <c r="T76" s="356"/>
      <c r="U76" s="356"/>
      <c r="V76" s="356"/>
      <c r="W76" s="356"/>
      <c r="X76" s="356"/>
      <c r="Y76" s="356"/>
    </row>
    <row r="77" spans="1:25" s="54" customFormat="1" ht="58.5" customHeight="1" x14ac:dyDescent="0.25">
      <c r="A77" s="356" t="s">
        <v>1011</v>
      </c>
      <c r="B77" s="61" t="s">
        <v>962</v>
      </c>
      <c r="C77" s="588"/>
      <c r="D77" s="184" t="s">
        <v>616</v>
      </c>
      <c r="E77" s="365">
        <v>0</v>
      </c>
      <c r="F77" s="581">
        <v>0.6</v>
      </c>
      <c r="G77" s="582"/>
      <c r="H77" s="389">
        <v>1</v>
      </c>
      <c r="I77" s="390">
        <v>0.8</v>
      </c>
      <c r="J77" s="652" t="s">
        <v>1156</v>
      </c>
      <c r="K77" s="653"/>
      <c r="L77" s="653"/>
      <c r="M77" s="653"/>
      <c r="N77" s="653"/>
      <c r="O77" s="653"/>
      <c r="P77" s="653"/>
      <c r="Q77" s="654"/>
      <c r="R77" s="461"/>
      <c r="S77" s="356"/>
      <c r="T77" s="356"/>
      <c r="U77" s="356"/>
      <c r="V77" s="356"/>
      <c r="W77" s="356"/>
      <c r="X77" s="356"/>
      <c r="Y77" s="356"/>
    </row>
    <row r="78" spans="1:25" s="54" customFormat="1" ht="63" customHeight="1" x14ac:dyDescent="0.25">
      <c r="A78" s="356" t="s">
        <v>1011</v>
      </c>
      <c r="B78" s="61" t="s">
        <v>962</v>
      </c>
      <c r="C78" s="588"/>
      <c r="D78" s="184" t="s">
        <v>617</v>
      </c>
      <c r="E78" s="365">
        <v>0</v>
      </c>
      <c r="F78" s="581">
        <v>0.6</v>
      </c>
      <c r="G78" s="582"/>
      <c r="H78" s="389">
        <v>1</v>
      </c>
      <c r="I78" s="390">
        <v>0.75</v>
      </c>
      <c r="J78" s="643" t="s">
        <v>1127</v>
      </c>
      <c r="K78" s="644"/>
      <c r="L78" s="644"/>
      <c r="M78" s="644"/>
      <c r="N78" s="644"/>
      <c r="O78" s="644"/>
      <c r="P78" s="644"/>
      <c r="Q78" s="645"/>
      <c r="R78" s="461"/>
      <c r="S78" s="356"/>
      <c r="T78" s="356"/>
      <c r="U78" s="356"/>
      <c r="V78" s="356"/>
      <c r="W78" s="356"/>
      <c r="X78" s="356"/>
      <c r="Y78" s="356"/>
    </row>
    <row r="79" spans="1:25" s="54" customFormat="1" ht="60" customHeight="1" x14ac:dyDescent="0.25">
      <c r="A79" s="356" t="s">
        <v>1011</v>
      </c>
      <c r="B79" s="61" t="s">
        <v>962</v>
      </c>
      <c r="C79" s="588"/>
      <c r="D79" s="184" t="s">
        <v>618</v>
      </c>
      <c r="E79" s="365">
        <v>0</v>
      </c>
      <c r="F79" s="581">
        <v>0.6</v>
      </c>
      <c r="G79" s="582"/>
      <c r="H79" s="389">
        <v>1</v>
      </c>
      <c r="I79" s="390">
        <v>0.75</v>
      </c>
      <c r="J79" s="643" t="s">
        <v>1127</v>
      </c>
      <c r="K79" s="644"/>
      <c r="L79" s="644"/>
      <c r="M79" s="644"/>
      <c r="N79" s="644"/>
      <c r="O79" s="644"/>
      <c r="P79" s="644"/>
      <c r="Q79" s="645"/>
      <c r="R79" s="461"/>
      <c r="S79" s="356"/>
      <c r="T79" s="356"/>
      <c r="U79" s="356"/>
      <c r="V79" s="356"/>
      <c r="W79" s="356"/>
      <c r="X79" s="356"/>
      <c r="Y79" s="356"/>
    </row>
    <row r="80" spans="1:25" s="54" customFormat="1" ht="30" customHeight="1" x14ac:dyDescent="0.25">
      <c r="A80" s="356" t="s">
        <v>1011</v>
      </c>
      <c r="B80" s="61" t="s">
        <v>962</v>
      </c>
      <c r="C80" s="588"/>
      <c r="D80" s="184" t="s">
        <v>619</v>
      </c>
      <c r="E80" s="365">
        <v>0</v>
      </c>
      <c r="F80" s="581">
        <v>0</v>
      </c>
      <c r="G80" s="582"/>
      <c r="H80" s="389">
        <v>0</v>
      </c>
      <c r="I80" s="437">
        <v>0.25</v>
      </c>
      <c r="J80" s="611"/>
      <c r="K80" s="612"/>
      <c r="L80" s="612"/>
      <c r="M80" s="612"/>
      <c r="N80" s="612"/>
      <c r="O80" s="612"/>
      <c r="P80" s="612"/>
      <c r="Q80" s="614"/>
      <c r="R80" s="461"/>
      <c r="S80" s="356">
        <v>1</v>
      </c>
      <c r="T80" s="356"/>
      <c r="U80" s="356"/>
      <c r="V80" s="356"/>
      <c r="W80" s="356"/>
      <c r="X80" s="356"/>
      <c r="Y80" s="356"/>
    </row>
    <row r="81" spans="1:25" s="54" customFormat="1" ht="30" customHeight="1" x14ac:dyDescent="0.25">
      <c r="A81" s="356" t="s">
        <v>1011</v>
      </c>
      <c r="B81" s="61" t="s">
        <v>962</v>
      </c>
      <c r="C81" s="588"/>
      <c r="D81" s="184" t="s">
        <v>873</v>
      </c>
      <c r="E81" s="365">
        <v>0</v>
      </c>
      <c r="F81" s="581">
        <v>0</v>
      </c>
      <c r="G81" s="582"/>
      <c r="H81" s="389">
        <v>0</v>
      </c>
      <c r="I81" s="438">
        <v>0</v>
      </c>
      <c r="J81" s="643" t="s">
        <v>1128</v>
      </c>
      <c r="K81" s="644"/>
      <c r="L81" s="644"/>
      <c r="M81" s="644"/>
      <c r="N81" s="644"/>
      <c r="O81" s="644"/>
      <c r="P81" s="644"/>
      <c r="Q81" s="645"/>
      <c r="R81" s="461"/>
      <c r="S81" s="356">
        <v>1</v>
      </c>
      <c r="T81" s="356"/>
      <c r="U81" s="356"/>
      <c r="V81" s="356"/>
      <c r="W81" s="356"/>
      <c r="X81" s="356"/>
      <c r="Y81" s="356"/>
    </row>
    <row r="82" spans="1:25" s="54" customFormat="1" ht="37.5" customHeight="1" x14ac:dyDescent="0.25">
      <c r="A82" s="356" t="s">
        <v>1012</v>
      </c>
      <c r="B82" s="61" t="s">
        <v>962</v>
      </c>
      <c r="C82" s="588"/>
      <c r="D82" s="236" t="s">
        <v>1014</v>
      </c>
      <c r="E82" s="365">
        <v>1</v>
      </c>
      <c r="F82" s="622">
        <v>1</v>
      </c>
      <c r="G82" s="623"/>
      <c r="H82" s="439"/>
      <c r="I82" s="390"/>
      <c r="J82" s="611" t="s">
        <v>1085</v>
      </c>
      <c r="K82" s="612"/>
      <c r="L82" s="612"/>
      <c r="M82" s="612"/>
      <c r="N82" s="609"/>
      <c r="O82" s="609"/>
      <c r="P82" s="609"/>
      <c r="Q82" s="610"/>
      <c r="R82" s="646" t="s">
        <v>1129</v>
      </c>
      <c r="S82" s="647"/>
      <c r="T82" s="647"/>
      <c r="U82" s="647"/>
      <c r="V82" s="647"/>
      <c r="W82" s="647"/>
      <c r="X82" s="647"/>
      <c r="Y82" s="648"/>
    </row>
    <row r="83" spans="1:25" s="54" customFormat="1" ht="48.75" customHeight="1" x14ac:dyDescent="0.25">
      <c r="A83" s="356" t="s">
        <v>1012</v>
      </c>
      <c r="B83" s="61" t="s">
        <v>962</v>
      </c>
      <c r="C83" s="588"/>
      <c r="D83" s="186" t="s">
        <v>584</v>
      </c>
      <c r="E83" s="365">
        <v>0</v>
      </c>
      <c r="F83" s="581">
        <v>0.23</v>
      </c>
      <c r="G83" s="582"/>
      <c r="H83" s="403">
        <v>1</v>
      </c>
      <c r="I83" s="390">
        <v>0.9</v>
      </c>
      <c r="J83" s="611" t="s">
        <v>1121</v>
      </c>
      <c r="K83" s="612"/>
      <c r="L83" s="612"/>
      <c r="M83" s="612"/>
      <c r="N83" s="612"/>
      <c r="O83" s="612"/>
      <c r="P83" s="612"/>
      <c r="Q83" s="614"/>
      <c r="R83" s="356"/>
      <c r="S83" s="356">
        <v>1</v>
      </c>
      <c r="T83" s="356"/>
      <c r="U83" s="356"/>
      <c r="V83" s="356"/>
      <c r="W83" s="356"/>
      <c r="X83" s="356"/>
      <c r="Y83" s="356"/>
    </row>
    <row r="84" spans="1:25" s="54" customFormat="1" ht="42" customHeight="1" x14ac:dyDescent="0.25">
      <c r="A84" s="356" t="s">
        <v>1012</v>
      </c>
      <c r="B84" s="61" t="s">
        <v>962</v>
      </c>
      <c r="C84" s="592" t="s">
        <v>549</v>
      </c>
      <c r="D84" s="186" t="s">
        <v>578</v>
      </c>
      <c r="E84" s="365">
        <v>0</v>
      </c>
      <c r="F84" s="596">
        <v>0</v>
      </c>
      <c r="G84" s="596"/>
      <c r="H84" s="365">
        <v>0</v>
      </c>
      <c r="I84" s="438">
        <v>0</v>
      </c>
      <c r="J84" s="643" t="s">
        <v>1122</v>
      </c>
      <c r="K84" s="644"/>
      <c r="L84" s="644"/>
      <c r="M84" s="644"/>
      <c r="N84" s="644"/>
      <c r="O84" s="644"/>
      <c r="P84" s="644"/>
      <c r="Q84" s="645"/>
      <c r="R84" s="356"/>
      <c r="S84" s="356"/>
      <c r="T84" s="356"/>
      <c r="U84" s="356"/>
      <c r="V84" s="356"/>
      <c r="W84" s="356"/>
      <c r="X84" s="356"/>
      <c r="Y84" s="356"/>
    </row>
    <row r="85" spans="1:25" s="54" customFormat="1" ht="30" customHeight="1" x14ac:dyDescent="0.25">
      <c r="A85" s="356" t="s">
        <v>1012</v>
      </c>
      <c r="B85" s="61" t="s">
        <v>962</v>
      </c>
      <c r="C85" s="592"/>
      <c r="D85" s="186" t="s">
        <v>579</v>
      </c>
      <c r="E85" s="365">
        <v>1</v>
      </c>
      <c r="F85" s="581">
        <v>0.16</v>
      </c>
      <c r="G85" s="582"/>
      <c r="H85" s="365">
        <v>1</v>
      </c>
      <c r="I85" s="437">
        <v>0.14000000000000001</v>
      </c>
      <c r="J85" s="643" t="s">
        <v>1122</v>
      </c>
      <c r="K85" s="644"/>
      <c r="L85" s="644"/>
      <c r="M85" s="644"/>
      <c r="N85" s="644"/>
      <c r="O85" s="644"/>
      <c r="P85" s="644"/>
      <c r="Q85" s="645"/>
      <c r="R85" s="356"/>
      <c r="S85" s="356"/>
      <c r="T85" s="356"/>
      <c r="U85" s="356"/>
      <c r="V85" s="356"/>
      <c r="W85" s="356"/>
      <c r="X85" s="356"/>
      <c r="Y85" s="356"/>
    </row>
    <row r="86" spans="1:25" s="54" customFormat="1" ht="30" customHeight="1" x14ac:dyDescent="0.25">
      <c r="A86" s="356"/>
      <c r="B86" s="61" t="s">
        <v>962</v>
      </c>
      <c r="C86" s="592"/>
      <c r="D86" s="184" t="s">
        <v>580</v>
      </c>
      <c r="E86" s="365">
        <v>1</v>
      </c>
      <c r="F86" s="581">
        <v>0.03</v>
      </c>
      <c r="G86" s="582"/>
      <c r="H86" s="365">
        <v>1</v>
      </c>
      <c r="I86" s="437">
        <v>0.06</v>
      </c>
      <c r="J86" s="643" t="s">
        <v>1122</v>
      </c>
      <c r="K86" s="644"/>
      <c r="L86" s="644"/>
      <c r="M86" s="644"/>
      <c r="N86" s="644"/>
      <c r="O86" s="644"/>
      <c r="P86" s="644"/>
      <c r="Q86" s="645"/>
      <c r="R86" s="356"/>
      <c r="S86" s="356"/>
      <c r="T86" s="356"/>
      <c r="U86" s="356"/>
      <c r="V86" s="356"/>
      <c r="W86" s="356"/>
      <c r="X86" s="356"/>
      <c r="Y86" s="356"/>
    </row>
    <row r="87" spans="1:25" s="54" customFormat="1" ht="43.5" customHeight="1" x14ac:dyDescent="0.25">
      <c r="A87" s="356" t="s">
        <v>1012</v>
      </c>
      <c r="B87" s="219" t="s">
        <v>965</v>
      </c>
      <c r="C87" s="592" t="s">
        <v>791</v>
      </c>
      <c r="D87" s="186" t="s">
        <v>588</v>
      </c>
      <c r="E87" s="365">
        <v>0</v>
      </c>
      <c r="F87" s="581">
        <v>0.15</v>
      </c>
      <c r="G87" s="582"/>
      <c r="H87" s="365">
        <v>0</v>
      </c>
      <c r="I87" s="375">
        <v>0.78</v>
      </c>
      <c r="J87" s="611" t="s">
        <v>1121</v>
      </c>
      <c r="K87" s="612"/>
      <c r="L87" s="612"/>
      <c r="M87" s="612"/>
      <c r="N87" s="612"/>
      <c r="O87" s="612"/>
      <c r="P87" s="612"/>
      <c r="Q87" s="614"/>
      <c r="R87" s="356"/>
      <c r="S87" s="356">
        <v>1</v>
      </c>
      <c r="T87" s="356"/>
      <c r="U87" s="356"/>
      <c r="V87" s="356"/>
      <c r="W87" s="356"/>
      <c r="X87" s="356"/>
      <c r="Y87" s="356"/>
    </row>
    <row r="88" spans="1:25" s="54" customFormat="1" ht="29.25" customHeight="1" x14ac:dyDescent="0.25">
      <c r="A88" s="356" t="s">
        <v>1012</v>
      </c>
      <c r="B88" s="219" t="s">
        <v>965</v>
      </c>
      <c r="C88" s="592"/>
      <c r="D88" s="186" t="s">
        <v>558</v>
      </c>
      <c r="E88" s="365">
        <v>0</v>
      </c>
      <c r="F88" s="581">
        <v>0.28999999999999998</v>
      </c>
      <c r="G88" s="582"/>
      <c r="H88" s="403">
        <v>1</v>
      </c>
      <c r="I88" s="437">
        <v>0.94</v>
      </c>
      <c r="J88" s="655"/>
      <c r="K88" s="656"/>
      <c r="L88" s="656"/>
      <c r="M88" s="656"/>
      <c r="N88" s="656"/>
      <c r="O88" s="656"/>
      <c r="P88" s="656"/>
      <c r="Q88" s="657"/>
      <c r="R88" s="356"/>
      <c r="S88" s="356">
        <v>1</v>
      </c>
      <c r="T88" s="356"/>
      <c r="U88" s="356"/>
      <c r="V88" s="356"/>
      <c r="W88" s="356"/>
      <c r="X88" s="356"/>
      <c r="Y88" s="356"/>
    </row>
    <row r="89" spans="1:25" s="54" customFormat="1" ht="30" customHeight="1" x14ac:dyDescent="0.25">
      <c r="A89" s="356" t="s">
        <v>1011</v>
      </c>
      <c r="B89" s="61" t="s">
        <v>963</v>
      </c>
      <c r="C89" s="374" t="s">
        <v>109</v>
      </c>
      <c r="D89" s="184" t="s">
        <v>589</v>
      </c>
      <c r="E89" s="365">
        <v>1</v>
      </c>
      <c r="F89" s="581">
        <v>0.81</v>
      </c>
      <c r="G89" s="582"/>
      <c r="H89" s="403">
        <v>1</v>
      </c>
      <c r="I89" s="375">
        <v>1</v>
      </c>
      <c r="J89" s="611"/>
      <c r="K89" s="612"/>
      <c r="L89" s="612"/>
      <c r="M89" s="612"/>
      <c r="N89" s="609"/>
      <c r="O89" s="609"/>
      <c r="P89" s="609"/>
      <c r="Q89" s="610"/>
      <c r="R89" s="461"/>
      <c r="S89" s="356"/>
      <c r="T89" s="356"/>
      <c r="U89" s="356"/>
      <c r="V89" s="356"/>
      <c r="W89" s="356"/>
      <c r="X89" s="356"/>
      <c r="Y89" s="356"/>
    </row>
    <row r="90" spans="1:25" s="54" customFormat="1" ht="30" customHeight="1" x14ac:dyDescent="0.25">
      <c r="A90" s="356" t="s">
        <v>1012</v>
      </c>
      <c r="B90" s="219" t="s">
        <v>965</v>
      </c>
      <c r="C90" s="374" t="s">
        <v>758</v>
      </c>
      <c r="D90" s="212" t="s">
        <v>1002</v>
      </c>
      <c r="E90" s="365">
        <v>0</v>
      </c>
      <c r="F90" s="581">
        <v>0.28999999999999998</v>
      </c>
      <c r="G90" s="582"/>
      <c r="H90" s="403">
        <v>1</v>
      </c>
      <c r="I90" s="437">
        <v>0.59</v>
      </c>
      <c r="J90" s="626"/>
      <c r="K90" s="627"/>
      <c r="L90" s="627"/>
      <c r="M90" s="627"/>
      <c r="N90" s="627"/>
      <c r="O90" s="627"/>
      <c r="P90" s="627"/>
      <c r="Q90" s="628"/>
      <c r="R90" s="461">
        <v>408</v>
      </c>
      <c r="S90" s="356"/>
      <c r="T90" s="356"/>
      <c r="U90" s="356"/>
      <c r="V90" s="356"/>
      <c r="W90" s="356"/>
      <c r="X90" s="356"/>
      <c r="Y90" s="356"/>
    </row>
    <row r="91" spans="1:25" s="54" customFormat="1" ht="30" customHeight="1" x14ac:dyDescent="0.25">
      <c r="A91" s="356" t="s">
        <v>1012</v>
      </c>
      <c r="B91" s="61" t="s">
        <v>963</v>
      </c>
      <c r="C91" s="588" t="s">
        <v>777</v>
      </c>
      <c r="D91" s="186" t="s">
        <v>571</v>
      </c>
      <c r="E91" s="365">
        <v>0</v>
      </c>
      <c r="F91" s="581">
        <v>0.42</v>
      </c>
      <c r="G91" s="582"/>
      <c r="H91" s="403">
        <v>1</v>
      </c>
      <c r="I91" s="375">
        <v>1</v>
      </c>
      <c r="J91" s="611" t="s">
        <v>1124</v>
      </c>
      <c r="K91" s="612"/>
      <c r="L91" s="612"/>
      <c r="M91" s="612"/>
      <c r="N91" s="612"/>
      <c r="O91" s="612"/>
      <c r="P91" s="612"/>
      <c r="Q91" s="614"/>
      <c r="R91" s="356"/>
      <c r="S91" s="356">
        <v>1</v>
      </c>
      <c r="T91" s="356"/>
      <c r="U91" s="356"/>
      <c r="V91" s="356"/>
      <c r="W91" s="356"/>
      <c r="X91" s="356"/>
      <c r="Y91" s="356"/>
    </row>
    <row r="92" spans="1:25" s="54" customFormat="1" ht="30" customHeight="1" x14ac:dyDescent="0.25">
      <c r="A92" s="356" t="s">
        <v>1011</v>
      </c>
      <c r="B92" s="61" t="s">
        <v>963</v>
      </c>
      <c r="C92" s="588"/>
      <c r="D92" s="184" t="s">
        <v>605</v>
      </c>
      <c r="E92" s="365">
        <v>0</v>
      </c>
      <c r="F92" s="581">
        <v>0</v>
      </c>
      <c r="G92" s="582"/>
      <c r="H92" s="365">
        <v>0</v>
      </c>
      <c r="I92" s="438">
        <v>0</v>
      </c>
      <c r="J92" s="643" t="s">
        <v>1132</v>
      </c>
      <c r="K92" s="644"/>
      <c r="L92" s="644"/>
      <c r="M92" s="644"/>
      <c r="N92" s="644"/>
      <c r="O92" s="644"/>
      <c r="P92" s="644"/>
      <c r="Q92" s="645"/>
      <c r="R92" s="461"/>
      <c r="S92" s="356">
        <v>1</v>
      </c>
      <c r="T92" s="356"/>
      <c r="U92" s="356"/>
      <c r="V92" s="356"/>
      <c r="W92" s="356"/>
      <c r="X92" s="356"/>
      <c r="Y92" s="356"/>
    </row>
    <row r="93" spans="1:25" s="54" customFormat="1" ht="30" customHeight="1" x14ac:dyDescent="0.25">
      <c r="A93" s="356" t="s">
        <v>1011</v>
      </c>
      <c r="B93" s="61" t="s">
        <v>963</v>
      </c>
      <c r="C93" s="588"/>
      <c r="D93" s="184" t="s">
        <v>606</v>
      </c>
      <c r="E93" s="365">
        <v>0</v>
      </c>
      <c r="F93" s="581">
        <v>0</v>
      </c>
      <c r="G93" s="582"/>
      <c r="H93" s="389">
        <v>0</v>
      </c>
      <c r="I93" s="438">
        <v>0</v>
      </c>
      <c r="J93" s="643" t="s">
        <v>1132</v>
      </c>
      <c r="K93" s="644"/>
      <c r="L93" s="644"/>
      <c r="M93" s="644"/>
      <c r="N93" s="644"/>
      <c r="O93" s="644"/>
      <c r="P93" s="644"/>
      <c r="Q93" s="645"/>
      <c r="R93" s="461"/>
      <c r="S93" s="356">
        <v>1</v>
      </c>
      <c r="T93" s="356"/>
      <c r="U93" s="356"/>
      <c r="V93" s="356"/>
      <c r="W93" s="356"/>
      <c r="X93" s="356"/>
      <c r="Y93" s="356"/>
    </row>
    <row r="94" spans="1:25" s="54" customFormat="1" ht="30" customHeight="1" x14ac:dyDescent="0.25">
      <c r="A94" s="356" t="s">
        <v>1011</v>
      </c>
      <c r="B94" s="61" t="s">
        <v>963</v>
      </c>
      <c r="C94" s="588"/>
      <c r="D94" s="184" t="s">
        <v>607</v>
      </c>
      <c r="E94" s="365">
        <v>0</v>
      </c>
      <c r="F94" s="581">
        <v>0</v>
      </c>
      <c r="G94" s="582"/>
      <c r="H94" s="376"/>
      <c r="I94" s="407"/>
      <c r="J94" s="611" t="s">
        <v>1085</v>
      </c>
      <c r="K94" s="612"/>
      <c r="L94" s="612"/>
      <c r="M94" s="612"/>
      <c r="N94" s="609"/>
      <c r="O94" s="609"/>
      <c r="P94" s="609"/>
      <c r="Q94" s="610"/>
      <c r="R94" s="461"/>
      <c r="S94" s="356">
        <v>1</v>
      </c>
      <c r="T94" s="356"/>
      <c r="U94" s="356"/>
      <c r="V94" s="356"/>
      <c r="W94" s="356"/>
      <c r="X94" s="356"/>
      <c r="Y94" s="356"/>
    </row>
    <row r="95" spans="1:25" s="54" customFormat="1" ht="30" customHeight="1" x14ac:dyDescent="0.25">
      <c r="A95" s="356" t="s">
        <v>1011</v>
      </c>
      <c r="B95" s="61" t="s">
        <v>963</v>
      </c>
      <c r="C95" s="588"/>
      <c r="D95" s="184" t="s">
        <v>608</v>
      </c>
      <c r="E95" s="365">
        <v>0</v>
      </c>
      <c r="F95" s="581">
        <v>0</v>
      </c>
      <c r="G95" s="582"/>
      <c r="H95" s="376"/>
      <c r="I95" s="407"/>
      <c r="J95" s="611" t="s">
        <v>1085</v>
      </c>
      <c r="K95" s="612"/>
      <c r="L95" s="612"/>
      <c r="M95" s="612"/>
      <c r="N95" s="609"/>
      <c r="O95" s="609"/>
      <c r="P95" s="609"/>
      <c r="Q95" s="610"/>
      <c r="R95" s="461"/>
      <c r="S95" s="356">
        <v>1</v>
      </c>
      <c r="T95" s="356"/>
      <c r="U95" s="356"/>
      <c r="V95" s="356"/>
      <c r="W95" s="356"/>
      <c r="X95" s="356"/>
      <c r="Y95" s="356"/>
    </row>
    <row r="96" spans="1:25" s="54" customFormat="1" ht="30" customHeight="1" x14ac:dyDescent="0.25">
      <c r="A96" s="356" t="s">
        <v>1011</v>
      </c>
      <c r="B96" s="61" t="s">
        <v>963</v>
      </c>
      <c r="C96" s="588"/>
      <c r="D96" s="184" t="s">
        <v>609</v>
      </c>
      <c r="E96" s="365">
        <v>0</v>
      </c>
      <c r="F96" s="581">
        <v>0</v>
      </c>
      <c r="G96" s="582"/>
      <c r="H96" s="376">
        <v>0</v>
      </c>
      <c r="I96" s="437">
        <v>0</v>
      </c>
      <c r="J96" s="626" t="s">
        <v>1151</v>
      </c>
      <c r="K96" s="627"/>
      <c r="L96" s="627"/>
      <c r="M96" s="627"/>
      <c r="N96" s="627"/>
      <c r="O96" s="627"/>
      <c r="P96" s="627"/>
      <c r="Q96" s="628"/>
      <c r="R96" s="461"/>
      <c r="S96" s="356">
        <v>1</v>
      </c>
      <c r="T96" s="356"/>
      <c r="U96" s="356"/>
      <c r="V96" s="356"/>
      <c r="W96" s="356"/>
      <c r="X96" s="356"/>
      <c r="Y96" s="356"/>
    </row>
    <row r="97" spans="1:25" s="54" customFormat="1" ht="48" customHeight="1" x14ac:dyDescent="0.25">
      <c r="A97" s="356" t="s">
        <v>1011</v>
      </c>
      <c r="B97" s="61" t="s">
        <v>963</v>
      </c>
      <c r="C97" s="592" t="s">
        <v>359</v>
      </c>
      <c r="D97" s="184" t="s">
        <v>590</v>
      </c>
      <c r="E97" s="365">
        <v>1</v>
      </c>
      <c r="F97" s="581">
        <v>1</v>
      </c>
      <c r="G97" s="582"/>
      <c r="H97" s="365">
        <v>1</v>
      </c>
      <c r="I97" s="375">
        <v>1</v>
      </c>
      <c r="J97" s="611"/>
      <c r="K97" s="612"/>
      <c r="L97" s="612"/>
      <c r="M97" s="612"/>
      <c r="N97" s="609"/>
      <c r="O97" s="609"/>
      <c r="P97" s="609"/>
      <c r="Q97" s="610"/>
      <c r="R97" s="461"/>
      <c r="S97" s="356"/>
      <c r="T97" s="356"/>
      <c r="U97" s="356"/>
      <c r="V97" s="356"/>
      <c r="W97" s="356"/>
      <c r="X97" s="356"/>
      <c r="Y97" s="356"/>
    </row>
    <row r="98" spans="1:25" s="54" customFormat="1" ht="44.25" customHeight="1" x14ac:dyDescent="0.25">
      <c r="A98" s="356" t="s">
        <v>1011</v>
      </c>
      <c r="B98" s="61" t="s">
        <v>963</v>
      </c>
      <c r="C98" s="592"/>
      <c r="D98" s="184" t="s">
        <v>591</v>
      </c>
      <c r="E98" s="365">
        <v>1</v>
      </c>
      <c r="F98" s="581">
        <v>0.83</v>
      </c>
      <c r="G98" s="582"/>
      <c r="H98" s="365">
        <v>1</v>
      </c>
      <c r="I98" s="375">
        <v>1</v>
      </c>
      <c r="J98" s="611"/>
      <c r="K98" s="612"/>
      <c r="L98" s="612"/>
      <c r="M98" s="612"/>
      <c r="N98" s="609"/>
      <c r="O98" s="609"/>
      <c r="P98" s="609"/>
      <c r="Q98" s="610"/>
      <c r="R98" s="461"/>
      <c r="S98" s="356"/>
      <c r="T98" s="356"/>
      <c r="U98" s="356"/>
      <c r="V98" s="356"/>
      <c r="W98" s="356"/>
      <c r="X98" s="356"/>
      <c r="Y98" s="356"/>
    </row>
    <row r="99" spans="1:25" s="54" customFormat="1" ht="45" customHeight="1" x14ac:dyDescent="0.25">
      <c r="A99" s="356" t="s">
        <v>1011</v>
      </c>
      <c r="B99" s="61" t="s">
        <v>963</v>
      </c>
      <c r="C99" s="592"/>
      <c r="D99" s="184" t="s">
        <v>592</v>
      </c>
      <c r="E99" s="365">
        <v>1</v>
      </c>
      <c r="F99" s="581">
        <v>1</v>
      </c>
      <c r="G99" s="582"/>
      <c r="H99" s="365">
        <v>1</v>
      </c>
      <c r="I99" s="375">
        <v>1</v>
      </c>
      <c r="J99" s="611"/>
      <c r="K99" s="612"/>
      <c r="L99" s="612"/>
      <c r="M99" s="612"/>
      <c r="N99" s="612"/>
      <c r="O99" s="612"/>
      <c r="P99" s="612"/>
      <c r="Q99" s="614"/>
      <c r="R99" s="461"/>
      <c r="S99" s="356"/>
      <c r="T99" s="356"/>
      <c r="U99" s="356"/>
      <c r="V99" s="356"/>
      <c r="W99" s="356"/>
      <c r="X99" s="356"/>
      <c r="Y99" s="356"/>
    </row>
    <row r="100" spans="1:25" s="54" customFormat="1" ht="51" customHeight="1" x14ac:dyDescent="0.25">
      <c r="A100" s="356" t="s">
        <v>1011</v>
      </c>
      <c r="B100" s="61" t="s">
        <v>963</v>
      </c>
      <c r="C100" s="592"/>
      <c r="D100" s="184" t="s">
        <v>593</v>
      </c>
      <c r="E100" s="365">
        <v>0</v>
      </c>
      <c r="F100" s="581">
        <v>0.72</v>
      </c>
      <c r="G100" s="582"/>
      <c r="H100" s="365">
        <v>1</v>
      </c>
      <c r="I100" s="375">
        <v>1</v>
      </c>
      <c r="J100" s="611"/>
      <c r="K100" s="612"/>
      <c r="L100" s="612"/>
      <c r="M100" s="612"/>
      <c r="N100" s="609"/>
      <c r="O100" s="609"/>
      <c r="P100" s="609"/>
      <c r="Q100" s="610"/>
      <c r="R100" s="461"/>
      <c r="S100" s="356"/>
      <c r="T100" s="356"/>
      <c r="U100" s="356"/>
      <c r="V100" s="356"/>
      <c r="W100" s="356"/>
      <c r="X100" s="356"/>
      <c r="Y100" s="356"/>
    </row>
    <row r="101" spans="1:25" s="54" customFormat="1" ht="46.5" customHeight="1" x14ac:dyDescent="0.25">
      <c r="A101" s="356" t="s">
        <v>1011</v>
      </c>
      <c r="B101" s="61" t="s">
        <v>963</v>
      </c>
      <c r="C101" s="592"/>
      <c r="D101" s="184" t="s">
        <v>594</v>
      </c>
      <c r="E101" s="365">
        <v>1</v>
      </c>
      <c r="F101" s="581">
        <v>1</v>
      </c>
      <c r="G101" s="582"/>
      <c r="H101" s="365">
        <v>1</v>
      </c>
      <c r="I101" s="375">
        <v>1</v>
      </c>
      <c r="J101" s="611"/>
      <c r="K101" s="612"/>
      <c r="L101" s="612"/>
      <c r="M101" s="612"/>
      <c r="N101" s="609"/>
      <c r="O101" s="609"/>
      <c r="P101" s="609"/>
      <c r="Q101" s="610"/>
      <c r="R101" s="461"/>
      <c r="S101" s="356"/>
      <c r="T101" s="356"/>
      <c r="U101" s="356"/>
      <c r="V101" s="356"/>
      <c r="W101" s="356"/>
      <c r="X101" s="356"/>
      <c r="Y101" s="356"/>
    </row>
    <row r="102" spans="1:25" s="54" customFormat="1" ht="30" customHeight="1" x14ac:dyDescent="0.25">
      <c r="A102" s="356" t="s">
        <v>1011</v>
      </c>
      <c r="B102" s="61" t="s">
        <v>963</v>
      </c>
      <c r="C102" s="592"/>
      <c r="D102" s="190" t="s">
        <v>923</v>
      </c>
      <c r="E102" s="365">
        <v>1</v>
      </c>
      <c r="F102" s="595">
        <v>1</v>
      </c>
      <c r="G102" s="596"/>
      <c r="H102" s="365">
        <v>1</v>
      </c>
      <c r="I102" s="375">
        <v>1</v>
      </c>
      <c r="J102" s="611"/>
      <c r="K102" s="612"/>
      <c r="L102" s="612"/>
      <c r="M102" s="612"/>
      <c r="N102" s="609"/>
      <c r="O102" s="609"/>
      <c r="P102" s="609"/>
      <c r="Q102" s="610"/>
      <c r="R102" s="461">
        <v>408</v>
      </c>
      <c r="S102" s="356"/>
      <c r="T102" s="356"/>
      <c r="U102" s="356"/>
      <c r="V102" s="356"/>
      <c r="W102" s="356"/>
      <c r="X102" s="356"/>
      <c r="Y102" s="356"/>
    </row>
    <row r="103" spans="1:25" s="54" customFormat="1" ht="31.5" customHeight="1" x14ac:dyDescent="0.25">
      <c r="A103" s="356" t="s">
        <v>1012</v>
      </c>
      <c r="B103" s="61" t="s">
        <v>962</v>
      </c>
      <c r="C103" s="371" t="s">
        <v>550</v>
      </c>
      <c r="D103" s="186" t="s">
        <v>563</v>
      </c>
      <c r="E103" s="365">
        <v>0</v>
      </c>
      <c r="F103" s="581">
        <v>0.56999999999999995</v>
      </c>
      <c r="G103" s="582"/>
      <c r="H103" s="403">
        <v>1</v>
      </c>
      <c r="I103" s="407">
        <v>1</v>
      </c>
      <c r="J103" s="611" t="s">
        <v>1124</v>
      </c>
      <c r="K103" s="612"/>
      <c r="L103" s="612"/>
      <c r="M103" s="612"/>
      <c r="N103" s="612"/>
      <c r="O103" s="612"/>
      <c r="P103" s="612"/>
      <c r="Q103" s="614"/>
      <c r="R103" s="356"/>
      <c r="S103" s="356"/>
      <c r="T103" s="356"/>
      <c r="U103" s="356"/>
      <c r="V103" s="356"/>
      <c r="W103" s="356"/>
      <c r="X103" s="356"/>
      <c r="Y103" s="356"/>
    </row>
    <row r="104" spans="1:25" s="54" customFormat="1" ht="51" customHeight="1" x14ac:dyDescent="0.25">
      <c r="A104" s="356" t="s">
        <v>1011</v>
      </c>
      <c r="B104" s="61" t="s">
        <v>962</v>
      </c>
      <c r="C104" s="592" t="s">
        <v>363</v>
      </c>
      <c r="D104" s="190" t="s">
        <v>626</v>
      </c>
      <c r="E104" s="365">
        <v>0</v>
      </c>
      <c r="F104" s="581">
        <v>0</v>
      </c>
      <c r="G104" s="582"/>
      <c r="H104" s="403">
        <v>1</v>
      </c>
      <c r="I104" s="375">
        <v>0.4</v>
      </c>
      <c r="J104" s="611" t="s">
        <v>1133</v>
      </c>
      <c r="K104" s="612"/>
      <c r="L104" s="612"/>
      <c r="M104" s="612"/>
      <c r="N104" s="612"/>
      <c r="O104" s="612"/>
      <c r="P104" s="612"/>
      <c r="Q104" s="614"/>
      <c r="R104" s="461"/>
      <c r="S104" s="356">
        <v>1</v>
      </c>
      <c r="T104" s="356"/>
      <c r="U104" s="356"/>
      <c r="V104" s="356"/>
      <c r="W104" s="356"/>
      <c r="X104" s="356"/>
      <c r="Y104" s="356"/>
    </row>
    <row r="105" spans="1:25" s="54" customFormat="1" ht="45" customHeight="1" x14ac:dyDescent="0.25">
      <c r="A105" s="356" t="s">
        <v>1012</v>
      </c>
      <c r="B105" s="61" t="s">
        <v>962</v>
      </c>
      <c r="C105" s="592"/>
      <c r="D105" s="186" t="s">
        <v>587</v>
      </c>
      <c r="E105" s="365">
        <v>0</v>
      </c>
      <c r="F105" s="581">
        <v>0.33</v>
      </c>
      <c r="G105" s="582"/>
      <c r="H105" s="403">
        <v>0</v>
      </c>
      <c r="I105" s="375">
        <v>0.64</v>
      </c>
      <c r="J105" s="611" t="s">
        <v>1121</v>
      </c>
      <c r="K105" s="612"/>
      <c r="L105" s="612"/>
      <c r="M105" s="612"/>
      <c r="N105" s="612"/>
      <c r="O105" s="612"/>
      <c r="P105" s="612"/>
      <c r="Q105" s="614"/>
      <c r="R105" s="356"/>
      <c r="S105" s="356">
        <v>1</v>
      </c>
      <c r="T105" s="356"/>
      <c r="U105" s="356"/>
      <c r="V105" s="356"/>
      <c r="W105" s="356"/>
      <c r="X105" s="356"/>
      <c r="Y105" s="356"/>
    </row>
    <row r="106" spans="1:25" s="54" customFormat="1" ht="33" customHeight="1" x14ac:dyDescent="0.25">
      <c r="A106" s="356" t="s">
        <v>1012</v>
      </c>
      <c r="B106" s="61" t="s">
        <v>962</v>
      </c>
      <c r="C106" s="592" t="s">
        <v>551</v>
      </c>
      <c r="D106" s="186" t="s">
        <v>559</v>
      </c>
      <c r="E106" s="365">
        <v>0</v>
      </c>
      <c r="F106" s="581">
        <v>0</v>
      </c>
      <c r="G106" s="582"/>
      <c r="H106" s="403">
        <v>1</v>
      </c>
      <c r="I106" s="375">
        <v>0.8</v>
      </c>
      <c r="J106" s="611"/>
      <c r="K106" s="612"/>
      <c r="L106" s="612"/>
      <c r="M106" s="612"/>
      <c r="N106" s="609"/>
      <c r="O106" s="609"/>
      <c r="P106" s="609"/>
      <c r="Q106" s="610"/>
      <c r="R106" s="356"/>
      <c r="S106" s="356">
        <v>1</v>
      </c>
      <c r="T106" s="356"/>
      <c r="U106" s="356"/>
      <c r="V106" s="356"/>
      <c r="W106" s="356"/>
      <c r="X106" s="356"/>
      <c r="Y106" s="356"/>
    </row>
    <row r="107" spans="1:25" s="54" customFormat="1" ht="30" customHeight="1" x14ac:dyDescent="0.25">
      <c r="A107" s="356" t="s">
        <v>1012</v>
      </c>
      <c r="B107" s="61" t="s">
        <v>962</v>
      </c>
      <c r="C107" s="592"/>
      <c r="D107" s="186" t="s">
        <v>577</v>
      </c>
      <c r="E107" s="365">
        <v>1</v>
      </c>
      <c r="F107" s="581">
        <v>0.5</v>
      </c>
      <c r="G107" s="582"/>
      <c r="H107" s="389">
        <v>0</v>
      </c>
      <c r="I107" s="438">
        <v>0</v>
      </c>
      <c r="J107" s="643" t="s">
        <v>1122</v>
      </c>
      <c r="K107" s="644"/>
      <c r="L107" s="644"/>
      <c r="M107" s="644"/>
      <c r="N107" s="644"/>
      <c r="O107" s="644"/>
      <c r="P107" s="644"/>
      <c r="Q107" s="645"/>
      <c r="R107" s="356"/>
      <c r="S107" s="356"/>
      <c r="T107" s="356"/>
      <c r="U107" s="356"/>
      <c r="V107" s="356"/>
      <c r="W107" s="356"/>
      <c r="X107" s="356"/>
      <c r="Y107" s="356"/>
    </row>
    <row r="108" spans="1:25" s="54" customFormat="1" ht="30" customHeight="1" x14ac:dyDescent="0.25">
      <c r="A108" s="356" t="s">
        <v>1011</v>
      </c>
      <c r="B108" s="61" t="s">
        <v>962</v>
      </c>
      <c r="C108" s="592"/>
      <c r="D108" s="265" t="s">
        <v>1016</v>
      </c>
      <c r="E108" s="365">
        <v>0</v>
      </c>
      <c r="F108" s="622">
        <v>0</v>
      </c>
      <c r="G108" s="623"/>
      <c r="H108" s="403">
        <v>1</v>
      </c>
      <c r="I108" s="375">
        <v>1</v>
      </c>
      <c r="J108" s="611"/>
      <c r="K108" s="612"/>
      <c r="L108" s="612"/>
      <c r="M108" s="612"/>
      <c r="N108" s="609"/>
      <c r="O108" s="609"/>
      <c r="P108" s="609"/>
      <c r="Q108" s="610"/>
      <c r="R108" s="461"/>
      <c r="S108" s="356">
        <v>1</v>
      </c>
      <c r="T108" s="356"/>
      <c r="U108" s="356"/>
      <c r="V108" s="356"/>
      <c r="W108" s="356"/>
      <c r="X108" s="356"/>
      <c r="Y108" s="356"/>
    </row>
    <row r="109" spans="1:25" s="54" customFormat="1" ht="28.5" customHeight="1" x14ac:dyDescent="0.25">
      <c r="A109" s="356" t="s">
        <v>1013</v>
      </c>
      <c r="B109" s="61" t="s">
        <v>962</v>
      </c>
      <c r="C109" s="592"/>
      <c r="D109" s="266" t="s">
        <v>924</v>
      </c>
      <c r="E109" s="365"/>
      <c r="F109" s="581"/>
      <c r="G109" s="582"/>
      <c r="H109" s="403">
        <v>1</v>
      </c>
      <c r="I109" s="375">
        <v>1</v>
      </c>
      <c r="J109" s="611"/>
      <c r="K109" s="612"/>
      <c r="L109" s="612"/>
      <c r="M109" s="612"/>
      <c r="N109" s="609"/>
      <c r="O109" s="609"/>
      <c r="P109" s="609"/>
      <c r="Q109" s="610"/>
      <c r="R109" s="461">
        <v>408</v>
      </c>
      <c r="S109" s="356"/>
      <c r="T109" s="356"/>
      <c r="U109" s="356"/>
      <c r="V109" s="356"/>
      <c r="W109" s="356"/>
      <c r="X109" s="356"/>
      <c r="Y109" s="356"/>
    </row>
    <row r="110" spans="1:25" s="54" customFormat="1" ht="28.9" customHeight="1" x14ac:dyDescent="0.25">
      <c r="A110" s="356" t="s">
        <v>1013</v>
      </c>
      <c r="B110" s="61" t="s">
        <v>962</v>
      </c>
      <c r="C110" s="592"/>
      <c r="D110" s="266" t="s">
        <v>925</v>
      </c>
      <c r="E110" s="365"/>
      <c r="F110" s="582"/>
      <c r="G110" s="582"/>
      <c r="H110" s="389">
        <v>0</v>
      </c>
      <c r="I110" s="438">
        <v>0</v>
      </c>
      <c r="J110" s="643" t="s">
        <v>1122</v>
      </c>
      <c r="K110" s="644"/>
      <c r="L110" s="644"/>
      <c r="M110" s="644"/>
      <c r="N110" s="644"/>
      <c r="O110" s="644"/>
      <c r="P110" s="644"/>
      <c r="Q110" s="645"/>
      <c r="R110" s="461">
        <v>408</v>
      </c>
      <c r="S110" s="356"/>
      <c r="T110" s="356"/>
      <c r="U110" s="356"/>
      <c r="V110" s="356"/>
      <c r="W110" s="356"/>
      <c r="X110" s="356"/>
      <c r="Y110" s="356"/>
    </row>
    <row r="111" spans="1:25" s="54" customFormat="1" ht="30" customHeight="1" x14ac:dyDescent="0.25">
      <c r="A111" s="356" t="s">
        <v>1011</v>
      </c>
      <c r="B111" s="61" t="s">
        <v>962</v>
      </c>
      <c r="C111" s="592"/>
      <c r="D111" s="190" t="s">
        <v>931</v>
      </c>
      <c r="E111" s="365">
        <v>1</v>
      </c>
      <c r="F111" s="581">
        <v>0.5</v>
      </c>
      <c r="G111" s="582"/>
      <c r="H111" s="389">
        <v>0</v>
      </c>
      <c r="I111" s="438">
        <v>0</v>
      </c>
      <c r="J111" s="643" t="s">
        <v>1122</v>
      </c>
      <c r="K111" s="644"/>
      <c r="L111" s="644"/>
      <c r="M111" s="644"/>
      <c r="N111" s="644"/>
      <c r="O111" s="644"/>
      <c r="P111" s="644"/>
      <c r="Q111" s="645"/>
      <c r="R111" s="461">
        <v>408</v>
      </c>
      <c r="S111" s="356"/>
      <c r="T111" s="356"/>
      <c r="U111" s="356"/>
      <c r="V111" s="356"/>
      <c r="W111" s="356"/>
      <c r="X111" s="356"/>
      <c r="Y111" s="356"/>
    </row>
    <row r="112" spans="1:25" s="54" customFormat="1" ht="48" customHeight="1" x14ac:dyDescent="0.25">
      <c r="A112" s="356" t="s">
        <v>1012</v>
      </c>
      <c r="B112" s="61" t="s">
        <v>962</v>
      </c>
      <c r="C112" s="592"/>
      <c r="D112" s="186" t="s">
        <v>585</v>
      </c>
      <c r="E112" s="365">
        <v>0</v>
      </c>
      <c r="F112" s="581">
        <v>0.4</v>
      </c>
      <c r="G112" s="582"/>
      <c r="H112" s="389">
        <v>0</v>
      </c>
      <c r="I112" s="390">
        <v>0.65</v>
      </c>
      <c r="J112" s="611" t="s">
        <v>1121</v>
      </c>
      <c r="K112" s="612"/>
      <c r="L112" s="612"/>
      <c r="M112" s="612"/>
      <c r="N112" s="612"/>
      <c r="O112" s="612"/>
      <c r="P112" s="612"/>
      <c r="Q112" s="614"/>
      <c r="R112" s="356"/>
      <c r="S112" s="356">
        <v>1</v>
      </c>
      <c r="T112" s="356"/>
      <c r="U112" s="356"/>
      <c r="V112" s="356"/>
      <c r="W112" s="356"/>
      <c r="X112" s="356"/>
      <c r="Y112" s="356"/>
    </row>
    <row r="113" spans="1:25" s="54" customFormat="1" ht="32.25" customHeight="1" x14ac:dyDescent="0.25">
      <c r="A113" s="356" t="s">
        <v>1012</v>
      </c>
      <c r="B113" s="61" t="s">
        <v>963</v>
      </c>
      <c r="C113" s="592" t="s">
        <v>407</v>
      </c>
      <c r="D113" s="186" t="s">
        <v>745</v>
      </c>
      <c r="E113" s="365">
        <v>0</v>
      </c>
      <c r="F113" s="581">
        <v>0</v>
      </c>
      <c r="G113" s="582"/>
      <c r="H113" s="403">
        <v>1</v>
      </c>
      <c r="I113" s="375">
        <v>0.82</v>
      </c>
      <c r="J113" s="611"/>
      <c r="K113" s="612"/>
      <c r="L113" s="612"/>
      <c r="M113" s="612"/>
      <c r="N113" s="609"/>
      <c r="O113" s="609"/>
      <c r="P113" s="609"/>
      <c r="Q113" s="610"/>
      <c r="R113" s="356"/>
      <c r="S113" s="356">
        <v>1</v>
      </c>
      <c r="T113" s="356"/>
      <c r="U113" s="356"/>
      <c r="V113" s="356"/>
      <c r="W113" s="356"/>
      <c r="X113" s="356"/>
      <c r="Y113" s="356"/>
    </row>
    <row r="114" spans="1:25" s="54" customFormat="1" ht="28.9" customHeight="1" x14ac:dyDescent="0.25">
      <c r="A114" s="356" t="s">
        <v>1013</v>
      </c>
      <c r="B114" s="61" t="s">
        <v>963</v>
      </c>
      <c r="C114" s="592"/>
      <c r="D114" s="189" t="s">
        <v>562</v>
      </c>
      <c r="E114" s="365"/>
      <c r="F114" s="581"/>
      <c r="G114" s="582"/>
      <c r="H114" s="389">
        <v>1</v>
      </c>
      <c r="I114" s="437">
        <v>1</v>
      </c>
      <c r="J114" s="611"/>
      <c r="K114" s="612"/>
      <c r="L114" s="612"/>
      <c r="M114" s="612"/>
      <c r="N114" s="612"/>
      <c r="O114" s="612"/>
      <c r="P114" s="612"/>
      <c r="Q114" s="614"/>
      <c r="R114" s="461"/>
      <c r="S114" s="356"/>
      <c r="T114" s="356"/>
      <c r="U114" s="356"/>
      <c r="V114" s="356"/>
      <c r="W114" s="356"/>
      <c r="X114" s="356"/>
      <c r="Y114" s="356"/>
    </row>
    <row r="115" spans="1:25" s="54" customFormat="1" ht="30" customHeight="1" x14ac:dyDescent="0.25">
      <c r="A115" s="356" t="s">
        <v>1012</v>
      </c>
      <c r="B115" s="61" t="s">
        <v>963</v>
      </c>
      <c r="C115" s="592"/>
      <c r="D115" s="186" t="s">
        <v>572</v>
      </c>
      <c r="E115" s="365">
        <v>0</v>
      </c>
      <c r="F115" s="581">
        <v>0.65</v>
      </c>
      <c r="G115" s="582"/>
      <c r="H115" s="403">
        <v>1</v>
      </c>
      <c r="I115" s="407">
        <v>1</v>
      </c>
      <c r="J115" s="611" t="s">
        <v>1124</v>
      </c>
      <c r="K115" s="612"/>
      <c r="L115" s="612"/>
      <c r="M115" s="612"/>
      <c r="N115" s="612"/>
      <c r="O115" s="612"/>
      <c r="P115" s="612"/>
      <c r="Q115" s="614"/>
      <c r="R115" s="356"/>
      <c r="S115" s="356">
        <v>1</v>
      </c>
      <c r="T115" s="356"/>
      <c r="U115" s="356"/>
      <c r="V115" s="356"/>
      <c r="W115" s="356"/>
      <c r="X115" s="356"/>
      <c r="Y115" s="356"/>
    </row>
    <row r="116" spans="1:25" s="54" customFormat="1" ht="30" customHeight="1" x14ac:dyDescent="0.25">
      <c r="A116" s="356" t="s">
        <v>1012</v>
      </c>
      <c r="B116" s="61" t="s">
        <v>963</v>
      </c>
      <c r="C116" s="592"/>
      <c r="D116" s="186" t="s">
        <v>573</v>
      </c>
      <c r="E116" s="365">
        <v>0</v>
      </c>
      <c r="F116" s="581">
        <v>0.67</v>
      </c>
      <c r="G116" s="582"/>
      <c r="H116" s="403">
        <v>1</v>
      </c>
      <c r="I116" s="375">
        <v>1</v>
      </c>
      <c r="J116" s="611" t="s">
        <v>1124</v>
      </c>
      <c r="K116" s="612"/>
      <c r="L116" s="612"/>
      <c r="M116" s="612"/>
      <c r="N116" s="612"/>
      <c r="O116" s="612"/>
      <c r="P116" s="612"/>
      <c r="Q116" s="614"/>
      <c r="R116" s="356"/>
      <c r="S116" s="356">
        <v>1</v>
      </c>
      <c r="T116" s="356"/>
      <c r="U116" s="356"/>
      <c r="V116" s="356"/>
      <c r="W116" s="356"/>
      <c r="X116" s="356"/>
      <c r="Y116" s="356"/>
    </row>
    <row r="117" spans="1:25" s="54" customFormat="1" ht="30" customHeight="1" x14ac:dyDescent="0.25">
      <c r="A117" s="356" t="s">
        <v>1012</v>
      </c>
      <c r="B117" s="61" t="s">
        <v>963</v>
      </c>
      <c r="C117" s="592"/>
      <c r="D117" s="187" t="s">
        <v>574</v>
      </c>
      <c r="E117" s="365">
        <v>1</v>
      </c>
      <c r="F117" s="581">
        <v>0.86</v>
      </c>
      <c r="G117" s="582"/>
      <c r="H117" s="403">
        <v>1</v>
      </c>
      <c r="I117" s="407">
        <v>1</v>
      </c>
      <c r="J117" s="611" t="s">
        <v>1124</v>
      </c>
      <c r="K117" s="612"/>
      <c r="L117" s="612"/>
      <c r="M117" s="612"/>
      <c r="N117" s="612"/>
      <c r="O117" s="612"/>
      <c r="P117" s="612"/>
      <c r="Q117" s="614"/>
      <c r="R117" s="356"/>
      <c r="S117" s="356"/>
      <c r="T117" s="356"/>
      <c r="U117" s="356"/>
      <c r="V117" s="356"/>
      <c r="W117" s="356"/>
      <c r="X117" s="356"/>
      <c r="Y117" s="356"/>
    </row>
    <row r="118" spans="1:25" s="54" customFormat="1" ht="30" customHeight="1" x14ac:dyDescent="0.25">
      <c r="A118" s="356" t="s">
        <v>1011</v>
      </c>
      <c r="B118" s="61" t="s">
        <v>963</v>
      </c>
      <c r="C118" s="592"/>
      <c r="D118" s="190" t="s">
        <v>941</v>
      </c>
      <c r="E118" s="365">
        <v>0</v>
      </c>
      <c r="F118" s="581">
        <v>0</v>
      </c>
      <c r="G118" s="582"/>
      <c r="H118" s="403">
        <v>1</v>
      </c>
      <c r="I118" s="375"/>
      <c r="J118" s="611"/>
      <c r="K118" s="612"/>
      <c r="L118" s="612"/>
      <c r="M118" s="612"/>
      <c r="N118" s="609"/>
      <c r="O118" s="609"/>
      <c r="P118" s="609"/>
      <c r="Q118" s="610"/>
      <c r="R118" s="461">
        <v>408</v>
      </c>
      <c r="S118" s="356"/>
      <c r="T118" s="356"/>
      <c r="U118" s="356"/>
      <c r="V118" s="356"/>
      <c r="W118" s="356"/>
      <c r="X118" s="356"/>
      <c r="Y118" s="356"/>
    </row>
    <row r="119" spans="1:25" s="54" customFormat="1" ht="44.25" customHeight="1" x14ac:dyDescent="0.25">
      <c r="A119" s="356" t="s">
        <v>1012</v>
      </c>
      <c r="B119" s="61" t="s">
        <v>963</v>
      </c>
      <c r="C119" s="592"/>
      <c r="D119" s="186" t="s">
        <v>581</v>
      </c>
      <c r="E119" s="365">
        <v>0</v>
      </c>
      <c r="F119" s="581">
        <v>0.39</v>
      </c>
      <c r="G119" s="582"/>
      <c r="H119" s="403">
        <v>1</v>
      </c>
      <c r="I119" s="390">
        <v>0.86</v>
      </c>
      <c r="J119" s="611" t="s">
        <v>1121</v>
      </c>
      <c r="K119" s="612"/>
      <c r="L119" s="612"/>
      <c r="M119" s="612"/>
      <c r="N119" s="612"/>
      <c r="O119" s="612"/>
      <c r="P119" s="612"/>
      <c r="Q119" s="614"/>
      <c r="R119" s="356"/>
      <c r="S119" s="356">
        <v>1</v>
      </c>
      <c r="T119" s="356"/>
      <c r="U119" s="356"/>
      <c r="V119" s="356"/>
      <c r="W119" s="356"/>
      <c r="X119" s="356"/>
      <c r="Y119" s="356"/>
    </row>
    <row r="120" spans="1:25" s="54" customFormat="1" ht="44.25" customHeight="1" x14ac:dyDescent="0.25">
      <c r="A120" s="356" t="s">
        <v>1011</v>
      </c>
      <c r="B120" s="61" t="s">
        <v>963</v>
      </c>
      <c r="C120" s="592"/>
      <c r="D120" s="190" t="s">
        <v>1017</v>
      </c>
      <c r="E120" s="389">
        <v>0</v>
      </c>
      <c r="F120" s="581">
        <v>0.39</v>
      </c>
      <c r="G120" s="582"/>
      <c r="H120" s="403">
        <v>1</v>
      </c>
      <c r="I120" s="375">
        <v>1</v>
      </c>
      <c r="J120" s="611"/>
      <c r="K120" s="612"/>
      <c r="L120" s="612"/>
      <c r="M120" s="612"/>
      <c r="N120" s="609"/>
      <c r="O120" s="609"/>
      <c r="P120" s="609"/>
      <c r="Q120" s="610"/>
      <c r="R120" s="461"/>
      <c r="S120" s="356">
        <v>1</v>
      </c>
      <c r="T120" s="356"/>
      <c r="U120" s="356"/>
      <c r="V120" s="356"/>
      <c r="W120" s="356"/>
      <c r="X120" s="356"/>
      <c r="Y120" s="356"/>
    </row>
    <row r="121" spans="1:25" s="54" customFormat="1" ht="48" customHeight="1" x14ac:dyDescent="0.25">
      <c r="A121" s="356" t="s">
        <v>1011</v>
      </c>
      <c r="B121" s="61" t="s">
        <v>963</v>
      </c>
      <c r="C121" s="592"/>
      <c r="D121" s="190" t="s">
        <v>943</v>
      </c>
      <c r="E121" s="365">
        <v>0</v>
      </c>
      <c r="F121" s="581">
        <v>0.81</v>
      </c>
      <c r="G121" s="582"/>
      <c r="H121" s="403">
        <v>1</v>
      </c>
      <c r="I121" s="375">
        <v>0.89</v>
      </c>
      <c r="J121" s="611"/>
      <c r="K121" s="612"/>
      <c r="L121" s="612"/>
      <c r="M121" s="612"/>
      <c r="N121" s="609"/>
      <c r="O121" s="609"/>
      <c r="P121" s="609"/>
      <c r="Q121" s="610"/>
      <c r="R121" s="461">
        <v>408</v>
      </c>
      <c r="S121" s="356">
        <v>1</v>
      </c>
      <c r="T121" s="356"/>
      <c r="U121" s="356"/>
      <c r="V121" s="356"/>
      <c r="W121" s="356"/>
      <c r="X121" s="356"/>
      <c r="Y121" s="356"/>
    </row>
    <row r="122" spans="1:25" s="54" customFormat="1" ht="30" customHeight="1" x14ac:dyDescent="0.25">
      <c r="A122" s="356" t="s">
        <v>1012</v>
      </c>
      <c r="B122" s="61" t="s">
        <v>963</v>
      </c>
      <c r="C122" s="592"/>
      <c r="D122" s="212" t="s">
        <v>946</v>
      </c>
      <c r="E122" s="365">
        <v>0</v>
      </c>
      <c r="F122" s="581">
        <v>0</v>
      </c>
      <c r="G122" s="582"/>
      <c r="H122" s="403">
        <v>1</v>
      </c>
      <c r="I122" s="375">
        <v>1</v>
      </c>
      <c r="J122" s="611" t="s">
        <v>1135</v>
      </c>
      <c r="K122" s="612"/>
      <c r="L122" s="612"/>
      <c r="M122" s="612"/>
      <c r="N122" s="612"/>
      <c r="O122" s="612"/>
      <c r="P122" s="612"/>
      <c r="Q122" s="614"/>
      <c r="R122" s="461">
        <v>408</v>
      </c>
      <c r="S122" s="356">
        <v>1</v>
      </c>
      <c r="T122" s="356"/>
      <c r="U122" s="356"/>
      <c r="V122" s="356"/>
      <c r="W122" s="356"/>
      <c r="X122" s="356"/>
      <c r="Y122" s="356"/>
    </row>
    <row r="123" spans="1:25" s="54" customFormat="1" ht="30" customHeight="1" x14ac:dyDescent="0.25">
      <c r="A123" s="356" t="s">
        <v>1012</v>
      </c>
      <c r="B123" s="61" t="s">
        <v>962</v>
      </c>
      <c r="C123" s="374" t="s">
        <v>760</v>
      </c>
      <c r="D123" s="212" t="s">
        <v>947</v>
      </c>
      <c r="E123" s="365">
        <v>0</v>
      </c>
      <c r="F123" s="581">
        <v>0</v>
      </c>
      <c r="G123" s="582"/>
      <c r="H123" s="403">
        <v>1</v>
      </c>
      <c r="I123" s="375">
        <v>1</v>
      </c>
      <c r="J123" s="611" t="s">
        <v>1137</v>
      </c>
      <c r="K123" s="612"/>
      <c r="L123" s="612"/>
      <c r="M123" s="612"/>
      <c r="N123" s="612"/>
      <c r="O123" s="612"/>
      <c r="P123" s="612"/>
      <c r="Q123" s="614"/>
      <c r="R123" s="461">
        <v>408</v>
      </c>
      <c r="S123" s="356"/>
      <c r="T123" s="356"/>
      <c r="U123" s="356"/>
      <c r="V123" s="356"/>
      <c r="W123" s="356"/>
      <c r="X123" s="356"/>
      <c r="Y123" s="356"/>
    </row>
    <row r="124" spans="1:25" s="54" customFormat="1" ht="30" customHeight="1" x14ac:dyDescent="0.25">
      <c r="A124" s="356" t="s">
        <v>1012</v>
      </c>
      <c r="B124" s="61" t="s">
        <v>962</v>
      </c>
      <c r="C124" s="363" t="s">
        <v>757</v>
      </c>
      <c r="D124" s="212" t="s">
        <v>948</v>
      </c>
      <c r="E124" s="365">
        <v>0</v>
      </c>
      <c r="F124" s="581">
        <v>0</v>
      </c>
      <c r="G124" s="582"/>
      <c r="H124" s="403">
        <v>1</v>
      </c>
      <c r="I124" s="472">
        <v>1</v>
      </c>
      <c r="J124" s="643" t="s">
        <v>1167</v>
      </c>
      <c r="K124" s="644"/>
      <c r="L124" s="644"/>
      <c r="M124" s="644"/>
      <c r="N124" s="644"/>
      <c r="O124" s="644"/>
      <c r="P124" s="644"/>
      <c r="Q124" s="645"/>
      <c r="R124" s="461">
        <v>408</v>
      </c>
      <c r="S124" s="356"/>
      <c r="T124" s="356"/>
      <c r="U124" s="356"/>
      <c r="V124" s="356"/>
      <c r="W124" s="356"/>
      <c r="X124" s="356"/>
      <c r="Y124" s="356"/>
    </row>
    <row r="125" spans="1:25" x14ac:dyDescent="0.25">
      <c r="B125" s="590"/>
      <c r="C125" s="590"/>
      <c r="D125" s="590"/>
      <c r="E125" s="590"/>
      <c r="F125" s="328"/>
      <c r="G125" s="263"/>
      <c r="I125" s="264"/>
      <c r="J125" s="263"/>
      <c r="R125" s="358"/>
      <c r="S125" s="358">
        <f>SUM(S21:S124)</f>
        <v>38</v>
      </c>
      <c r="T125" s="358"/>
      <c r="U125" s="358"/>
      <c r="V125" s="358"/>
      <c r="W125" s="358"/>
      <c r="X125" s="358"/>
      <c r="Y125" s="358"/>
    </row>
    <row r="126" spans="1:25" x14ac:dyDescent="0.25">
      <c r="B126" s="406"/>
      <c r="C126" s="406"/>
      <c r="D126" s="406"/>
      <c r="E126" s="406"/>
      <c r="F126" s="321"/>
      <c r="G126" s="220"/>
      <c r="H126" s="405"/>
      <c r="I126" s="404"/>
      <c r="J126" s="220"/>
      <c r="R126" s="358"/>
      <c r="S126" s="358"/>
      <c r="T126" s="358"/>
      <c r="U126" s="358"/>
      <c r="V126" s="358"/>
      <c r="W126" s="358"/>
      <c r="X126" s="358"/>
      <c r="Y126" s="358"/>
    </row>
    <row r="127" spans="1:25" x14ac:dyDescent="0.25">
      <c r="B127" s="406"/>
      <c r="C127" s="406"/>
      <c r="D127" s="406"/>
      <c r="E127" s="406"/>
      <c r="F127" s="321"/>
      <c r="G127" s="220"/>
      <c r="H127" s="405"/>
      <c r="I127" s="404"/>
      <c r="J127" s="220"/>
      <c r="R127" s="358"/>
      <c r="S127" s="358"/>
      <c r="T127" s="358"/>
      <c r="U127" s="358"/>
      <c r="V127" s="358"/>
      <c r="W127" s="358"/>
      <c r="X127" s="358"/>
      <c r="Y127" s="358"/>
    </row>
    <row r="128" spans="1:25" x14ac:dyDescent="0.25">
      <c r="F128" s="257"/>
      <c r="R128" s="358"/>
      <c r="S128" s="358"/>
      <c r="T128" s="358"/>
      <c r="U128" s="358"/>
      <c r="V128" s="358"/>
      <c r="W128" s="358"/>
      <c r="X128" s="358"/>
      <c r="Y128" s="358"/>
    </row>
    <row r="129" spans="1:25" x14ac:dyDescent="0.25">
      <c r="F129" s="366"/>
      <c r="R129" s="358"/>
      <c r="S129" s="358"/>
      <c r="T129" s="358"/>
      <c r="U129" s="358"/>
      <c r="V129" s="358"/>
      <c r="W129" s="358"/>
      <c r="X129" s="358"/>
      <c r="Y129" s="358"/>
    </row>
    <row r="130" spans="1:25" x14ac:dyDescent="0.25">
      <c r="F130" s="366"/>
      <c r="R130" s="358"/>
      <c r="S130" s="358"/>
      <c r="T130" s="358"/>
      <c r="U130" s="358"/>
      <c r="V130" s="358"/>
      <c r="W130" s="358"/>
      <c r="X130" s="358"/>
      <c r="Y130" s="358"/>
    </row>
    <row r="131" spans="1:25" x14ac:dyDescent="0.25">
      <c r="C131" s="450" t="s">
        <v>665</v>
      </c>
      <c r="D131" s="450"/>
      <c r="E131" s="450"/>
      <c r="F131" s="450"/>
      <c r="G131" s="450"/>
      <c r="H131" s="450"/>
      <c r="I131" s="450"/>
      <c r="J131" s="450"/>
      <c r="K131" s="450"/>
      <c r="L131" s="450"/>
      <c r="M131" s="450"/>
      <c r="N131" s="450"/>
      <c r="R131" s="358"/>
      <c r="S131" s="358"/>
      <c r="T131" s="358"/>
      <c r="U131" s="358"/>
      <c r="V131" s="358"/>
      <c r="W131" s="358"/>
      <c r="X131" s="358"/>
      <c r="Y131" s="358"/>
    </row>
    <row r="132" spans="1:25" x14ac:dyDescent="0.25">
      <c r="C132" s="369"/>
      <c r="D132" s="369"/>
      <c r="E132" s="369"/>
      <c r="F132" s="369"/>
      <c r="G132" s="369"/>
      <c r="H132" s="369"/>
      <c r="I132" s="369"/>
      <c r="J132" s="369"/>
      <c r="K132" s="369"/>
      <c r="L132" s="369"/>
      <c r="M132" s="369"/>
      <c r="N132" s="369"/>
      <c r="R132" s="358"/>
      <c r="S132" s="358"/>
      <c r="T132" s="358"/>
      <c r="U132" s="358"/>
      <c r="V132" s="358"/>
      <c r="W132" s="358"/>
      <c r="X132" s="358"/>
      <c r="Y132" s="358"/>
    </row>
    <row r="133" spans="1:25" s="231" customFormat="1" ht="49.5" customHeight="1" x14ac:dyDescent="0.25">
      <c r="A133" s="357"/>
      <c r="C133" s="232"/>
      <c r="D133" s="233" t="s">
        <v>1040</v>
      </c>
      <c r="E133" s="233" t="s">
        <v>1041</v>
      </c>
      <c r="F133" s="233" t="s">
        <v>1042</v>
      </c>
      <c r="G133" s="232"/>
      <c r="H133" s="232"/>
      <c r="I133" s="232"/>
      <c r="J133" s="232"/>
      <c r="K133" s="232"/>
      <c r="L133" s="232"/>
      <c r="M133" s="232"/>
      <c r="N133" s="232"/>
      <c r="O133" s="234"/>
      <c r="P133" s="234"/>
      <c r="Q133" s="234"/>
      <c r="R133" s="357"/>
      <c r="S133" s="357"/>
      <c r="T133" s="357"/>
      <c r="U133" s="357"/>
      <c r="V133" s="357"/>
      <c r="W133" s="357"/>
      <c r="X133" s="357"/>
      <c r="Y133" s="357"/>
    </row>
    <row r="134" spans="1:25" s="54" customFormat="1" x14ac:dyDescent="0.25">
      <c r="A134" s="356"/>
      <c r="C134" s="219" t="s">
        <v>965</v>
      </c>
      <c r="D134" s="216">
        <f>COUNTIF($B$141:$B$156,C134)</f>
        <v>2</v>
      </c>
      <c r="E134" s="216">
        <f>COUNTIFS($B$141:$B$156,C134,$H$141:$H$156,1)</f>
        <v>2</v>
      </c>
      <c r="F134" s="230">
        <f>+E134/D134</f>
        <v>1</v>
      </c>
      <c r="G134" s="361"/>
      <c r="H134" s="361"/>
      <c r="I134" s="361"/>
      <c r="J134" s="361"/>
      <c r="K134" s="361"/>
      <c r="L134" s="361"/>
      <c r="M134" s="361"/>
      <c r="N134" s="361"/>
      <c r="O134" s="178"/>
      <c r="P134" s="178"/>
      <c r="Q134" s="178"/>
      <c r="R134" s="356"/>
      <c r="S134" s="356"/>
      <c r="T134" s="356"/>
      <c r="U134" s="356"/>
      <c r="V134" s="356"/>
      <c r="W134" s="356"/>
      <c r="X134" s="356"/>
      <c r="Y134" s="356"/>
    </row>
    <row r="135" spans="1:25" s="54" customFormat="1" x14ac:dyDescent="0.25">
      <c r="A135" s="356"/>
      <c r="C135" s="61" t="s">
        <v>962</v>
      </c>
      <c r="D135" s="216">
        <f>COUNTIF($B$141:$B$156,C135)</f>
        <v>12</v>
      </c>
      <c r="E135" s="216">
        <f>COUNTIFS($B$141:$B$156,C135,$H$141:$H$156,1)</f>
        <v>9</v>
      </c>
      <c r="F135" s="230">
        <f>+E135/D135</f>
        <v>0.75</v>
      </c>
      <c r="G135" s="361"/>
      <c r="H135" s="361"/>
      <c r="I135" s="361"/>
      <c r="J135" s="361"/>
      <c r="K135" s="361"/>
      <c r="L135" s="361"/>
      <c r="M135" s="361"/>
      <c r="N135" s="361"/>
      <c r="O135" s="178"/>
      <c r="P135" s="178"/>
      <c r="Q135" s="178"/>
      <c r="R135" s="356"/>
      <c r="S135" s="356"/>
      <c r="T135" s="356"/>
      <c r="U135" s="356"/>
      <c r="V135" s="356"/>
      <c r="W135" s="356"/>
      <c r="X135" s="356"/>
      <c r="Y135" s="356"/>
    </row>
    <row r="136" spans="1:25" s="54" customFormat="1" x14ac:dyDescent="0.25">
      <c r="A136" s="356"/>
      <c r="C136" s="61" t="s">
        <v>963</v>
      </c>
      <c r="D136" s="216">
        <f>COUNTIF($B$141:$B$156,C136)</f>
        <v>2</v>
      </c>
      <c r="E136" s="216">
        <f>COUNTIFS($B$141:$B$156,C136,$H$141:$H$156,1)</f>
        <v>2</v>
      </c>
      <c r="F136" s="230">
        <f>+E136/D136</f>
        <v>1</v>
      </c>
      <c r="G136" s="361"/>
      <c r="H136" s="361"/>
      <c r="I136" s="361"/>
      <c r="J136" s="361"/>
      <c r="K136" s="361"/>
      <c r="L136" s="361"/>
      <c r="M136" s="361"/>
      <c r="N136" s="361"/>
      <c r="O136" s="178"/>
      <c r="P136" s="178"/>
      <c r="Q136" s="178"/>
      <c r="R136" s="356"/>
      <c r="S136" s="356"/>
      <c r="T136" s="356"/>
      <c r="U136" s="356"/>
      <c r="V136" s="356"/>
      <c r="W136" s="356"/>
      <c r="X136" s="356"/>
      <c r="Y136" s="356"/>
    </row>
    <row r="137" spans="1:25" s="54" customFormat="1" x14ac:dyDescent="0.25">
      <c r="A137" s="356"/>
      <c r="C137" s="221"/>
      <c r="D137" s="361"/>
      <c r="E137" s="361"/>
      <c r="F137" s="229"/>
      <c r="G137" s="361"/>
      <c r="H137" s="361"/>
      <c r="I137" s="361"/>
      <c r="J137" s="361"/>
      <c r="K137" s="361"/>
      <c r="L137" s="361"/>
      <c r="M137" s="361"/>
      <c r="N137" s="361"/>
      <c r="O137" s="178"/>
      <c r="P137" s="178"/>
      <c r="Q137" s="178"/>
      <c r="R137" s="356"/>
      <c r="S137" s="356"/>
      <c r="T137" s="356"/>
      <c r="U137" s="356"/>
      <c r="V137" s="356"/>
      <c r="W137" s="356"/>
      <c r="X137" s="356"/>
      <c r="Y137" s="356"/>
    </row>
    <row r="138" spans="1:25" x14ac:dyDescent="0.25">
      <c r="C138" s="369"/>
      <c r="D138" s="369"/>
      <c r="E138" s="369"/>
      <c r="F138" s="369"/>
      <c r="G138" s="369"/>
      <c r="H138" s="369"/>
      <c r="I138" s="369"/>
      <c r="J138" s="369"/>
      <c r="K138" s="369"/>
      <c r="L138" s="369"/>
      <c r="M138" s="369"/>
      <c r="N138" s="369"/>
      <c r="R138" s="358"/>
      <c r="S138" s="358"/>
      <c r="T138" s="358"/>
      <c r="U138" s="358"/>
      <c r="V138" s="358"/>
      <c r="W138" s="358"/>
      <c r="X138" s="358"/>
      <c r="Y138" s="358"/>
    </row>
    <row r="139" spans="1:25" x14ac:dyDescent="0.25">
      <c r="C139" s="369"/>
      <c r="D139" s="369"/>
      <c r="E139" s="618" t="s">
        <v>977</v>
      </c>
      <c r="F139" s="618"/>
      <c r="G139" s="618"/>
      <c r="H139" s="618" t="s">
        <v>1083</v>
      </c>
      <c r="I139" s="618"/>
      <c r="J139" s="369"/>
      <c r="K139" s="369"/>
      <c r="L139" s="369"/>
      <c r="M139" s="369"/>
      <c r="N139" s="369"/>
      <c r="R139" s="358"/>
      <c r="S139" s="358"/>
      <c r="T139" s="358"/>
      <c r="U139" s="358"/>
      <c r="V139" s="358"/>
      <c r="W139" s="358"/>
      <c r="X139" s="358"/>
      <c r="Y139" s="358"/>
    </row>
    <row r="140" spans="1:25" s="215" customFormat="1" ht="30" customHeight="1" x14ac:dyDescent="0.25">
      <c r="A140" s="355"/>
      <c r="B140" s="368" t="s">
        <v>964</v>
      </c>
      <c r="C140" s="368" t="s">
        <v>967</v>
      </c>
      <c r="D140" s="370" t="s">
        <v>968</v>
      </c>
      <c r="E140" s="370" t="s">
        <v>921</v>
      </c>
      <c r="F140" s="585" t="s">
        <v>874</v>
      </c>
      <c r="G140" s="585"/>
      <c r="H140" s="370" t="s">
        <v>921</v>
      </c>
      <c r="I140" s="370" t="s">
        <v>979</v>
      </c>
      <c r="J140" s="587" t="s">
        <v>875</v>
      </c>
      <c r="K140" s="587"/>
      <c r="L140" s="587"/>
      <c r="M140" s="587"/>
      <c r="N140" s="587"/>
      <c r="O140" s="587"/>
      <c r="P140" s="587"/>
      <c r="Q140" s="587"/>
      <c r="R140" s="355"/>
      <c r="S140" s="355"/>
      <c r="T140" s="355"/>
      <c r="U140" s="355"/>
      <c r="V140" s="355"/>
      <c r="W140" s="355"/>
      <c r="X140" s="355"/>
      <c r="Y140" s="355"/>
    </row>
    <row r="141" spans="1:25" s="54" customFormat="1" ht="30" x14ac:dyDescent="0.25">
      <c r="A141" s="356" t="s">
        <v>1009</v>
      </c>
      <c r="B141" s="61" t="s">
        <v>963</v>
      </c>
      <c r="C141" s="371" t="s">
        <v>686</v>
      </c>
      <c r="D141" s="188" t="s">
        <v>680</v>
      </c>
      <c r="E141" s="365">
        <v>0</v>
      </c>
      <c r="F141" s="581">
        <v>0</v>
      </c>
      <c r="G141" s="582"/>
      <c r="H141" s="365">
        <v>1</v>
      </c>
      <c r="I141" s="375">
        <v>1</v>
      </c>
      <c r="J141" s="611"/>
      <c r="K141" s="612"/>
      <c r="L141" s="612"/>
      <c r="M141" s="612"/>
      <c r="N141" s="609"/>
      <c r="O141" s="609"/>
      <c r="P141" s="609"/>
      <c r="Q141" s="610"/>
      <c r="R141" s="356"/>
      <c r="S141" s="356"/>
      <c r="T141" s="356"/>
      <c r="U141" s="356"/>
      <c r="V141" s="356"/>
      <c r="W141" s="356"/>
      <c r="X141" s="356"/>
      <c r="Y141" s="356"/>
    </row>
    <row r="142" spans="1:25" s="54" customFormat="1" ht="28.9" customHeight="1" x14ac:dyDescent="0.25">
      <c r="A142" s="356" t="s">
        <v>1009</v>
      </c>
      <c r="B142" s="61" t="s">
        <v>963</v>
      </c>
      <c r="C142" s="371" t="s">
        <v>545</v>
      </c>
      <c r="D142" s="188" t="s">
        <v>670</v>
      </c>
      <c r="E142" s="365">
        <v>0</v>
      </c>
      <c r="F142" s="581">
        <v>0.75</v>
      </c>
      <c r="G142" s="582"/>
      <c r="H142" s="365">
        <v>1</v>
      </c>
      <c r="I142" s="375">
        <v>0.6</v>
      </c>
      <c r="J142" s="611"/>
      <c r="K142" s="612"/>
      <c r="L142" s="612"/>
      <c r="M142" s="612"/>
      <c r="N142" s="609"/>
      <c r="O142" s="609"/>
      <c r="P142" s="609"/>
      <c r="Q142" s="610"/>
      <c r="R142" s="356"/>
      <c r="S142" s="356"/>
      <c r="T142" s="356"/>
      <c r="U142" s="356"/>
      <c r="V142" s="356"/>
      <c r="W142" s="356"/>
      <c r="X142" s="356"/>
      <c r="Y142" s="356"/>
    </row>
    <row r="143" spans="1:25" s="54" customFormat="1" ht="30" x14ac:dyDescent="0.25">
      <c r="A143" s="356" t="s">
        <v>1011</v>
      </c>
      <c r="B143" s="61" t="s">
        <v>962</v>
      </c>
      <c r="C143" s="371" t="s">
        <v>548</v>
      </c>
      <c r="D143" s="184" t="s">
        <v>679</v>
      </c>
      <c r="E143" s="365">
        <v>0</v>
      </c>
      <c r="F143" s="581">
        <v>0</v>
      </c>
      <c r="G143" s="582"/>
      <c r="H143" s="376"/>
      <c r="I143" s="407"/>
      <c r="J143" s="611" t="s">
        <v>1086</v>
      </c>
      <c r="K143" s="612"/>
      <c r="L143" s="612"/>
      <c r="M143" s="612"/>
      <c r="N143" s="609"/>
      <c r="O143" s="609"/>
      <c r="P143" s="609"/>
      <c r="Q143" s="610"/>
      <c r="R143" s="356"/>
      <c r="S143" s="356"/>
      <c r="T143" s="356"/>
      <c r="U143" s="356"/>
      <c r="V143" s="356"/>
      <c r="W143" s="356"/>
      <c r="X143" s="356"/>
      <c r="Y143" s="356"/>
    </row>
    <row r="144" spans="1:25" s="54" customFormat="1" ht="28.5" customHeight="1" x14ac:dyDescent="0.25">
      <c r="A144" s="356" t="s">
        <v>1011</v>
      </c>
      <c r="B144" s="61" t="s">
        <v>962</v>
      </c>
      <c r="C144" s="371" t="s">
        <v>789</v>
      </c>
      <c r="D144" s="184" t="s">
        <v>784</v>
      </c>
      <c r="E144" s="365">
        <v>0</v>
      </c>
      <c r="F144" s="581">
        <v>0</v>
      </c>
      <c r="G144" s="582"/>
      <c r="H144" s="365">
        <v>0</v>
      </c>
      <c r="I144" s="375">
        <v>0.05</v>
      </c>
      <c r="J144" s="660" t="s">
        <v>1111</v>
      </c>
      <c r="K144" s="661"/>
      <c r="L144" s="661"/>
      <c r="M144" s="661"/>
      <c r="N144" s="661"/>
      <c r="O144" s="661"/>
      <c r="P144" s="661"/>
      <c r="Q144" s="662"/>
      <c r="R144" s="356"/>
      <c r="S144" s="356"/>
      <c r="T144" s="356"/>
      <c r="U144" s="356"/>
      <c r="V144" s="356"/>
      <c r="W144" s="356"/>
      <c r="X144" s="356"/>
      <c r="Y144" s="356"/>
    </row>
    <row r="145" spans="1:25" s="54" customFormat="1" ht="30" x14ac:dyDescent="0.25">
      <c r="A145" s="356" t="s">
        <v>1012</v>
      </c>
      <c r="B145" s="219" t="s">
        <v>965</v>
      </c>
      <c r="C145" s="635" t="s">
        <v>36</v>
      </c>
      <c r="D145" s="186" t="s">
        <v>750</v>
      </c>
      <c r="E145" s="365">
        <v>0</v>
      </c>
      <c r="F145" s="581">
        <v>0</v>
      </c>
      <c r="G145" s="582"/>
      <c r="H145" s="365">
        <v>1</v>
      </c>
      <c r="I145" s="375">
        <v>1</v>
      </c>
      <c r="J145" s="643" t="s">
        <v>1152</v>
      </c>
      <c r="K145" s="644"/>
      <c r="L145" s="644"/>
      <c r="M145" s="644"/>
      <c r="N145" s="658"/>
      <c r="O145" s="658"/>
      <c r="P145" s="658"/>
      <c r="Q145" s="659"/>
      <c r="R145" s="356"/>
      <c r="S145" s="356"/>
      <c r="T145" s="356"/>
      <c r="U145" s="356"/>
      <c r="V145" s="356"/>
      <c r="W145" s="356"/>
      <c r="X145" s="356"/>
      <c r="Y145" s="356"/>
    </row>
    <row r="146" spans="1:25" s="54" customFormat="1" ht="30.75" customHeight="1" x14ac:dyDescent="0.25">
      <c r="A146" s="356" t="s">
        <v>1012</v>
      </c>
      <c r="B146" s="219" t="s">
        <v>965</v>
      </c>
      <c r="C146" s="589"/>
      <c r="D146" s="212" t="s">
        <v>1036</v>
      </c>
      <c r="E146" s="365">
        <v>0</v>
      </c>
      <c r="F146" s="633">
        <v>0</v>
      </c>
      <c r="G146" s="634"/>
      <c r="H146" s="365">
        <v>1</v>
      </c>
      <c r="I146" s="375">
        <v>1</v>
      </c>
      <c r="J146" s="611"/>
      <c r="K146" s="612"/>
      <c r="L146" s="612"/>
      <c r="M146" s="612"/>
      <c r="N146" s="609"/>
      <c r="O146" s="609"/>
      <c r="P146" s="609"/>
      <c r="Q146" s="610"/>
      <c r="R146" s="356"/>
      <c r="S146" s="356"/>
      <c r="T146" s="356"/>
      <c r="U146" s="356"/>
      <c r="V146" s="356"/>
      <c r="W146" s="356"/>
      <c r="X146" s="356"/>
      <c r="Y146" s="356"/>
    </row>
    <row r="147" spans="1:25" s="54" customFormat="1" ht="30" x14ac:dyDescent="0.25">
      <c r="A147" s="356" t="s">
        <v>1012</v>
      </c>
      <c r="B147" s="61" t="s">
        <v>962</v>
      </c>
      <c r="C147" s="371" t="s">
        <v>161</v>
      </c>
      <c r="D147" s="186" t="s">
        <v>674</v>
      </c>
      <c r="E147" s="365">
        <v>1</v>
      </c>
      <c r="F147" s="581">
        <v>0.83</v>
      </c>
      <c r="G147" s="582"/>
      <c r="H147" s="365">
        <v>1</v>
      </c>
      <c r="I147" s="407">
        <v>1</v>
      </c>
      <c r="J147" s="643" t="s">
        <v>1153</v>
      </c>
      <c r="K147" s="644"/>
      <c r="L147" s="644"/>
      <c r="M147" s="644"/>
      <c r="N147" s="658"/>
      <c r="O147" s="658"/>
      <c r="P147" s="658"/>
      <c r="Q147" s="659"/>
      <c r="R147" s="356"/>
      <c r="S147" s="356"/>
      <c r="T147" s="356"/>
      <c r="U147" s="356"/>
      <c r="V147" s="356"/>
      <c r="W147" s="356"/>
      <c r="X147" s="356"/>
      <c r="Y147" s="356"/>
    </row>
    <row r="148" spans="1:25" s="54" customFormat="1" ht="48" customHeight="1" x14ac:dyDescent="0.25">
      <c r="A148" s="356" t="s">
        <v>1012</v>
      </c>
      <c r="B148" s="61" t="s">
        <v>962</v>
      </c>
      <c r="C148" s="580" t="s">
        <v>137</v>
      </c>
      <c r="D148" s="186" t="s">
        <v>672</v>
      </c>
      <c r="E148" s="365">
        <v>0</v>
      </c>
      <c r="F148" s="581">
        <v>0.4</v>
      </c>
      <c r="G148" s="582"/>
      <c r="H148" s="365">
        <v>1</v>
      </c>
      <c r="I148" s="375">
        <v>0.4</v>
      </c>
      <c r="J148" s="611" t="s">
        <v>1147</v>
      </c>
      <c r="K148" s="612"/>
      <c r="L148" s="612"/>
      <c r="M148" s="612"/>
      <c r="N148" s="612"/>
      <c r="O148" s="612"/>
      <c r="P148" s="612"/>
      <c r="Q148" s="614"/>
      <c r="R148" s="356"/>
      <c r="S148" s="356"/>
      <c r="T148" s="356"/>
      <c r="U148" s="356"/>
      <c r="V148" s="356"/>
      <c r="W148" s="356"/>
      <c r="X148" s="356"/>
      <c r="Y148" s="356"/>
    </row>
    <row r="149" spans="1:25" s="54" customFormat="1" ht="30" x14ac:dyDescent="0.25">
      <c r="A149" s="356" t="s">
        <v>1012</v>
      </c>
      <c r="B149" s="61" t="s">
        <v>962</v>
      </c>
      <c r="C149" s="580"/>
      <c r="D149" s="212" t="s">
        <v>676</v>
      </c>
      <c r="E149" s="365">
        <v>1</v>
      </c>
      <c r="F149" s="581">
        <v>1</v>
      </c>
      <c r="G149" s="582"/>
      <c r="H149" s="365">
        <v>1</v>
      </c>
      <c r="I149" s="437">
        <v>1</v>
      </c>
      <c r="J149" s="611"/>
      <c r="K149" s="612"/>
      <c r="L149" s="612"/>
      <c r="M149" s="612"/>
      <c r="N149" s="609"/>
      <c r="O149" s="609"/>
      <c r="P149" s="609"/>
      <c r="Q149" s="610"/>
      <c r="R149" s="356"/>
      <c r="S149" s="356"/>
      <c r="T149" s="356"/>
      <c r="U149" s="356"/>
      <c r="V149" s="356"/>
      <c r="W149" s="356"/>
      <c r="X149" s="356"/>
      <c r="Y149" s="356"/>
    </row>
    <row r="150" spans="1:25" s="54" customFormat="1" ht="87" customHeight="1" x14ac:dyDescent="0.25">
      <c r="A150" s="356" t="s">
        <v>1012</v>
      </c>
      <c r="B150" s="61" t="s">
        <v>962</v>
      </c>
      <c r="C150" s="580"/>
      <c r="D150" s="186" t="s">
        <v>677</v>
      </c>
      <c r="E150" s="365">
        <v>1</v>
      </c>
      <c r="F150" s="581">
        <v>0.61</v>
      </c>
      <c r="G150" s="582"/>
      <c r="H150" s="403">
        <v>1</v>
      </c>
      <c r="I150" s="437">
        <v>0.72</v>
      </c>
      <c r="J150" s="611" t="s">
        <v>1160</v>
      </c>
      <c r="K150" s="612"/>
      <c r="L150" s="612"/>
      <c r="M150" s="612"/>
      <c r="N150" s="612"/>
      <c r="O150" s="612"/>
      <c r="P150" s="612"/>
      <c r="Q150" s="614"/>
      <c r="R150" s="356"/>
      <c r="S150" s="356"/>
      <c r="T150" s="356"/>
      <c r="U150" s="356"/>
      <c r="V150" s="356"/>
      <c r="W150" s="356"/>
      <c r="X150" s="356"/>
      <c r="Y150" s="356"/>
    </row>
    <row r="151" spans="1:25" s="54" customFormat="1" ht="28.9" customHeight="1" x14ac:dyDescent="0.25">
      <c r="A151" s="356" t="s">
        <v>1009</v>
      </c>
      <c r="B151" s="61" t="s">
        <v>962</v>
      </c>
      <c r="C151" s="363" t="s">
        <v>954</v>
      </c>
      <c r="D151" s="188" t="s">
        <v>671</v>
      </c>
      <c r="E151" s="365">
        <v>1</v>
      </c>
      <c r="F151" s="581">
        <v>0.96</v>
      </c>
      <c r="G151" s="582"/>
      <c r="H151" s="365">
        <v>1</v>
      </c>
      <c r="I151" s="375">
        <v>1</v>
      </c>
      <c r="J151" s="611"/>
      <c r="K151" s="612"/>
      <c r="L151" s="612"/>
      <c r="M151" s="612"/>
      <c r="N151" s="609"/>
      <c r="O151" s="609"/>
      <c r="P151" s="609"/>
      <c r="Q151" s="610"/>
      <c r="R151" s="356"/>
      <c r="S151" s="356"/>
      <c r="T151" s="356"/>
      <c r="U151" s="356"/>
      <c r="V151" s="356"/>
      <c r="W151" s="356"/>
      <c r="X151" s="356"/>
      <c r="Y151" s="356"/>
    </row>
    <row r="152" spans="1:25" s="54" customFormat="1" ht="30" customHeight="1" x14ac:dyDescent="0.25">
      <c r="A152" s="356" t="s">
        <v>1011</v>
      </c>
      <c r="B152" s="61" t="s">
        <v>962</v>
      </c>
      <c r="C152" s="580" t="s">
        <v>757</v>
      </c>
      <c r="D152" s="319" t="s">
        <v>666</v>
      </c>
      <c r="E152" s="365">
        <v>0</v>
      </c>
      <c r="F152" s="581">
        <v>0.62</v>
      </c>
      <c r="G152" s="582"/>
      <c r="H152" s="365">
        <v>1</v>
      </c>
      <c r="I152" s="375">
        <v>0.95</v>
      </c>
      <c r="J152" s="611"/>
      <c r="K152" s="612"/>
      <c r="L152" s="612"/>
      <c r="M152" s="612"/>
      <c r="N152" s="609"/>
      <c r="O152" s="609"/>
      <c r="P152" s="609"/>
      <c r="Q152" s="610"/>
      <c r="R152" s="356"/>
      <c r="S152" s="356"/>
      <c r="T152" s="356"/>
      <c r="U152" s="356"/>
      <c r="V152" s="356"/>
      <c r="W152" s="356"/>
      <c r="X152" s="356"/>
      <c r="Y152" s="356"/>
    </row>
    <row r="153" spans="1:25" s="54" customFormat="1" ht="30" customHeight="1" x14ac:dyDescent="0.25">
      <c r="A153" s="356" t="s">
        <v>1011</v>
      </c>
      <c r="B153" s="61" t="s">
        <v>962</v>
      </c>
      <c r="C153" s="580"/>
      <c r="D153" s="184" t="s">
        <v>667</v>
      </c>
      <c r="E153" s="365">
        <v>0</v>
      </c>
      <c r="F153" s="581">
        <v>0.47</v>
      </c>
      <c r="G153" s="582"/>
      <c r="H153" s="365">
        <v>1</v>
      </c>
      <c r="I153" s="375">
        <v>0.73</v>
      </c>
      <c r="J153" s="611"/>
      <c r="K153" s="612"/>
      <c r="L153" s="612"/>
      <c r="M153" s="612"/>
      <c r="N153" s="609"/>
      <c r="O153" s="609"/>
      <c r="P153" s="609"/>
      <c r="Q153" s="610"/>
      <c r="R153" s="356"/>
      <c r="S153" s="356"/>
      <c r="T153" s="356"/>
      <c r="U153" s="356"/>
      <c r="V153" s="356"/>
      <c r="W153" s="356"/>
      <c r="X153" s="356"/>
      <c r="Y153" s="356"/>
    </row>
    <row r="154" spans="1:25" s="54" customFormat="1" ht="28.9" customHeight="1" x14ac:dyDescent="0.25">
      <c r="A154" s="356" t="s">
        <v>1011</v>
      </c>
      <c r="B154" s="61" t="s">
        <v>962</v>
      </c>
      <c r="C154" s="580"/>
      <c r="D154" s="184" t="s">
        <v>668</v>
      </c>
      <c r="E154" s="365">
        <v>1</v>
      </c>
      <c r="F154" s="581">
        <v>0.89</v>
      </c>
      <c r="G154" s="582"/>
      <c r="H154" s="365">
        <v>1</v>
      </c>
      <c r="I154" s="375">
        <v>0.87</v>
      </c>
      <c r="J154" s="611"/>
      <c r="K154" s="612"/>
      <c r="L154" s="612"/>
      <c r="M154" s="612"/>
      <c r="N154" s="609"/>
      <c r="O154" s="609"/>
      <c r="P154" s="609"/>
      <c r="Q154" s="610"/>
      <c r="R154" s="356"/>
      <c r="S154" s="356"/>
      <c r="T154" s="356"/>
      <c r="U154" s="356"/>
      <c r="V154" s="356"/>
      <c r="W154" s="356"/>
      <c r="X154" s="356"/>
      <c r="Y154" s="356"/>
    </row>
    <row r="155" spans="1:25" s="54" customFormat="1" ht="32.25" customHeight="1" x14ac:dyDescent="0.25">
      <c r="A155" s="356" t="s">
        <v>1011</v>
      </c>
      <c r="B155" s="61" t="s">
        <v>962</v>
      </c>
      <c r="C155" s="580"/>
      <c r="D155" s="184" t="s">
        <v>669</v>
      </c>
      <c r="E155" s="365">
        <v>0</v>
      </c>
      <c r="F155" s="581">
        <v>0.28999999999999998</v>
      </c>
      <c r="G155" s="582"/>
      <c r="H155" s="365">
        <v>1</v>
      </c>
      <c r="I155" s="375">
        <v>0.76</v>
      </c>
      <c r="J155" s="611"/>
      <c r="K155" s="612"/>
      <c r="L155" s="612"/>
      <c r="M155" s="612"/>
      <c r="N155" s="609"/>
      <c r="O155" s="609"/>
      <c r="P155" s="609"/>
      <c r="Q155" s="610"/>
      <c r="R155" s="356"/>
      <c r="S155" s="356"/>
      <c r="T155" s="356"/>
      <c r="U155" s="356"/>
      <c r="V155" s="356"/>
      <c r="W155" s="356"/>
      <c r="X155" s="356"/>
      <c r="Y155" s="356"/>
    </row>
    <row r="156" spans="1:25" s="54" customFormat="1" ht="26.25" customHeight="1" x14ac:dyDescent="0.25">
      <c r="A156" s="356" t="s">
        <v>1009</v>
      </c>
      <c r="B156" s="61" t="s">
        <v>962</v>
      </c>
      <c r="C156" s="371" t="s">
        <v>687</v>
      </c>
      <c r="D156" s="188" t="s">
        <v>681</v>
      </c>
      <c r="E156" s="365">
        <v>0</v>
      </c>
      <c r="F156" s="581">
        <v>0</v>
      </c>
      <c r="G156" s="582"/>
      <c r="H156" s="451">
        <v>0</v>
      </c>
      <c r="I156" s="375">
        <v>0.69</v>
      </c>
      <c r="J156" s="611"/>
      <c r="K156" s="612"/>
      <c r="L156" s="612"/>
      <c r="M156" s="612"/>
      <c r="N156" s="609"/>
      <c r="O156" s="609"/>
      <c r="P156" s="609"/>
      <c r="Q156" s="610"/>
      <c r="R156" s="356"/>
      <c r="S156" s="356"/>
      <c r="T156" s="356"/>
      <c r="U156" s="356"/>
      <c r="V156" s="356"/>
      <c r="W156" s="356"/>
      <c r="X156" s="356"/>
      <c r="Y156" s="356"/>
    </row>
    <row r="157" spans="1:25" ht="26.25" customHeight="1" x14ac:dyDescent="0.25">
      <c r="B157" s="591" t="s">
        <v>966</v>
      </c>
      <c r="C157" s="591"/>
      <c r="D157" s="591"/>
      <c r="E157" s="591"/>
      <c r="F157" s="583">
        <f>AVERAGE(F141:G156)</f>
        <v>0.42624999999999996</v>
      </c>
      <c r="G157" s="583"/>
      <c r="H157" s="366"/>
      <c r="I157" s="366">
        <f>AVERAGE(I141:I156)</f>
        <v>0.78466666666666662</v>
      </c>
      <c r="J157" s="321"/>
      <c r="K157" s="213"/>
      <c r="L157" s="213"/>
      <c r="M157" s="213"/>
      <c r="N157" s="213"/>
      <c r="O157" s="213"/>
      <c r="P157" s="213"/>
      <c r="Q157" s="213"/>
      <c r="R157" s="358"/>
      <c r="S157" s="358"/>
      <c r="T157" s="358"/>
      <c r="U157" s="358"/>
      <c r="V157" s="358"/>
      <c r="W157" s="358"/>
      <c r="X157" s="358"/>
      <c r="Y157" s="358"/>
    </row>
    <row r="158" spans="1:25" ht="26.25" customHeight="1" x14ac:dyDescent="0.25">
      <c r="B158" s="373"/>
      <c r="C158" s="373"/>
      <c r="D158" s="373"/>
      <c r="E158" s="373"/>
      <c r="F158" s="366"/>
      <c r="G158" s="366"/>
      <c r="H158" s="366"/>
      <c r="I158" s="366"/>
      <c r="J158" s="213"/>
      <c r="K158" s="213"/>
      <c r="L158" s="213"/>
      <c r="M158" s="213"/>
      <c r="N158" s="213"/>
      <c r="O158" s="213"/>
      <c r="P158" s="213"/>
      <c r="Q158" s="213"/>
      <c r="R158" s="358"/>
      <c r="S158" s="358"/>
      <c r="T158" s="358"/>
      <c r="U158" s="358"/>
      <c r="V158" s="358"/>
      <c r="W158" s="358"/>
      <c r="X158" s="358"/>
      <c r="Y158" s="358"/>
    </row>
    <row r="159" spans="1:25" x14ac:dyDescent="0.25">
      <c r="R159" s="358"/>
      <c r="S159" s="358"/>
      <c r="T159" s="358"/>
      <c r="U159" s="358"/>
      <c r="V159" s="358"/>
      <c r="W159" s="358"/>
      <c r="X159" s="358"/>
      <c r="Y159" s="358"/>
    </row>
    <row r="160" spans="1:25" x14ac:dyDescent="0.25">
      <c r="C160" s="586" t="s">
        <v>689</v>
      </c>
      <c r="D160" s="586"/>
      <c r="E160" s="586"/>
      <c r="F160" s="586"/>
      <c r="G160" s="586"/>
      <c r="H160" s="586"/>
      <c r="I160" s="586"/>
      <c r="J160" s="450"/>
      <c r="K160" s="450"/>
      <c r="L160" s="450"/>
      <c r="M160" s="450"/>
      <c r="N160" s="450"/>
      <c r="R160" s="358"/>
      <c r="S160" s="358"/>
      <c r="T160" s="358"/>
      <c r="U160" s="358"/>
      <c r="V160" s="358"/>
      <c r="W160" s="358"/>
      <c r="X160" s="358"/>
      <c r="Y160" s="358"/>
    </row>
    <row r="161" spans="1:25" x14ac:dyDescent="0.25">
      <c r="R161" s="358"/>
      <c r="S161" s="358"/>
      <c r="T161" s="358"/>
      <c r="U161" s="358"/>
      <c r="V161" s="358"/>
      <c r="W161" s="358"/>
      <c r="X161" s="358"/>
      <c r="Y161" s="358"/>
    </row>
    <row r="162" spans="1:25" s="231" customFormat="1" ht="48.75" customHeight="1" x14ac:dyDescent="0.25">
      <c r="A162" s="357"/>
      <c r="C162" s="232"/>
      <c r="D162" s="233" t="s">
        <v>1040</v>
      </c>
      <c r="E162" s="233" t="s">
        <v>1041</v>
      </c>
      <c r="F162" s="233" t="s">
        <v>1042</v>
      </c>
      <c r="G162" s="232"/>
      <c r="H162" s="232"/>
      <c r="I162" s="232"/>
      <c r="J162" s="232"/>
      <c r="K162" s="232"/>
      <c r="L162" s="232"/>
      <c r="M162" s="232"/>
      <c r="N162" s="232"/>
      <c r="O162" s="234"/>
      <c r="P162" s="234"/>
      <c r="Q162" s="234"/>
      <c r="R162" s="357"/>
      <c r="S162" s="357"/>
      <c r="T162" s="357"/>
      <c r="U162" s="357"/>
      <c r="V162" s="357"/>
      <c r="W162" s="357"/>
      <c r="X162" s="357"/>
      <c r="Y162" s="357"/>
    </row>
    <row r="163" spans="1:25" s="54" customFormat="1" x14ac:dyDescent="0.25">
      <c r="A163" s="356"/>
      <c r="C163" s="219" t="s">
        <v>965</v>
      </c>
      <c r="D163" s="216">
        <v>6</v>
      </c>
      <c r="E163" s="216">
        <f>COUNTIF(H169:H176,1)</f>
        <v>6</v>
      </c>
      <c r="F163" s="230">
        <f>+E163/D163</f>
        <v>1</v>
      </c>
      <c r="G163" s="361"/>
      <c r="H163" s="361"/>
      <c r="I163" s="361"/>
      <c r="J163" s="361"/>
      <c r="K163" s="361"/>
      <c r="L163" s="361"/>
      <c r="M163" s="361"/>
      <c r="N163" s="361"/>
      <c r="O163" s="178"/>
      <c r="P163" s="178"/>
      <c r="Q163" s="178"/>
      <c r="R163" s="356"/>
      <c r="S163" s="356"/>
      <c r="T163" s="356"/>
      <c r="U163" s="356"/>
      <c r="V163" s="356"/>
      <c r="W163" s="356"/>
      <c r="X163" s="356"/>
      <c r="Y163" s="356"/>
    </row>
    <row r="164" spans="1:25" s="54" customFormat="1" x14ac:dyDescent="0.25">
      <c r="A164" s="356"/>
      <c r="C164" s="61" t="s">
        <v>962</v>
      </c>
      <c r="D164" s="216">
        <f>COUNTIF($B$169:$B$176,C164)</f>
        <v>0</v>
      </c>
      <c r="E164" s="216" t="s">
        <v>1150</v>
      </c>
      <c r="F164" s="230" t="s">
        <v>1141</v>
      </c>
      <c r="G164" s="361"/>
      <c r="H164" s="361"/>
      <c r="I164" s="361"/>
      <c r="J164" s="361"/>
      <c r="K164" s="361"/>
      <c r="L164" s="361"/>
      <c r="M164" s="361"/>
      <c r="N164" s="361"/>
      <c r="O164" s="178"/>
      <c r="P164" s="178"/>
      <c r="Q164" s="178"/>
      <c r="R164" s="356"/>
      <c r="S164" s="356"/>
      <c r="T164" s="356"/>
      <c r="U164" s="356"/>
      <c r="V164" s="356"/>
      <c r="W164" s="356"/>
      <c r="X164" s="356"/>
      <c r="Y164" s="356"/>
    </row>
    <row r="165" spans="1:25" s="54" customFormat="1" x14ac:dyDescent="0.25">
      <c r="A165" s="356"/>
      <c r="C165" s="61" t="s">
        <v>963</v>
      </c>
      <c r="D165" s="216">
        <f>COUNTIF($B$169:$B$176,C165)</f>
        <v>0</v>
      </c>
      <c r="E165" s="216" t="s">
        <v>1150</v>
      </c>
      <c r="F165" s="230" t="s">
        <v>1141</v>
      </c>
      <c r="G165" s="361"/>
      <c r="H165" s="361"/>
      <c r="I165" s="361"/>
      <c r="J165" s="361"/>
      <c r="K165" s="361"/>
      <c r="L165" s="361"/>
      <c r="M165" s="361"/>
      <c r="N165" s="361"/>
      <c r="O165" s="178"/>
      <c r="P165" s="178"/>
      <c r="Q165" s="178"/>
      <c r="R165" s="356"/>
      <c r="S165" s="356"/>
      <c r="T165" s="356"/>
      <c r="U165" s="356"/>
      <c r="V165" s="356"/>
      <c r="W165" s="356"/>
      <c r="X165" s="356"/>
      <c r="Y165" s="356"/>
    </row>
    <row r="166" spans="1:25" x14ac:dyDescent="0.25">
      <c r="R166" s="358"/>
      <c r="S166" s="358"/>
      <c r="T166" s="358"/>
      <c r="U166" s="358"/>
      <c r="V166" s="358"/>
      <c r="W166" s="358"/>
      <c r="X166" s="358"/>
      <c r="Y166" s="358"/>
    </row>
    <row r="167" spans="1:25" x14ac:dyDescent="0.25">
      <c r="E167" s="618" t="s">
        <v>977</v>
      </c>
      <c r="F167" s="618"/>
      <c r="G167" s="618"/>
      <c r="H167" s="618" t="s">
        <v>978</v>
      </c>
      <c r="I167" s="618"/>
      <c r="R167" s="358"/>
      <c r="S167" s="358"/>
      <c r="T167" s="358"/>
      <c r="U167" s="358"/>
      <c r="V167" s="358"/>
      <c r="W167" s="358"/>
      <c r="X167" s="358"/>
      <c r="Y167" s="358"/>
    </row>
    <row r="168" spans="1:25" s="215" customFormat="1" ht="30" x14ac:dyDescent="0.25">
      <c r="A168" s="355"/>
      <c r="B168" s="368" t="s">
        <v>964</v>
      </c>
      <c r="C168" s="368" t="s">
        <v>967</v>
      </c>
      <c r="D168" s="370" t="s">
        <v>968</v>
      </c>
      <c r="E168" s="370" t="s">
        <v>921</v>
      </c>
      <c r="F168" s="585" t="s">
        <v>874</v>
      </c>
      <c r="G168" s="585"/>
      <c r="H168" s="370" t="s">
        <v>921</v>
      </c>
      <c r="I168" s="370" t="s">
        <v>979</v>
      </c>
      <c r="J168" s="587" t="s">
        <v>875</v>
      </c>
      <c r="K168" s="587"/>
      <c r="L168" s="587"/>
      <c r="M168" s="587"/>
      <c r="N168" s="587"/>
      <c r="O168" s="587"/>
      <c r="P168" s="587"/>
      <c r="Q168" s="587"/>
      <c r="R168" s="355"/>
      <c r="S168" s="355"/>
      <c r="T168" s="355"/>
      <c r="U168" s="355"/>
      <c r="V168" s="355"/>
      <c r="W168" s="355"/>
      <c r="X168" s="355"/>
      <c r="Y168" s="355"/>
    </row>
    <row r="169" spans="1:25" s="54" customFormat="1" ht="30" x14ac:dyDescent="0.25">
      <c r="A169" s="356" t="s">
        <v>1013</v>
      </c>
      <c r="B169" s="219" t="s">
        <v>965</v>
      </c>
      <c r="C169" s="588" t="s">
        <v>36</v>
      </c>
      <c r="D169" s="189" t="s">
        <v>690</v>
      </c>
      <c r="E169" s="365"/>
      <c r="F169" s="581"/>
      <c r="G169" s="582"/>
      <c r="H169" s="365">
        <v>1</v>
      </c>
      <c r="I169" s="375">
        <v>1</v>
      </c>
      <c r="J169" s="611"/>
      <c r="K169" s="612"/>
      <c r="L169" s="612"/>
      <c r="M169" s="612"/>
      <c r="N169" s="609"/>
      <c r="O169" s="609"/>
      <c r="P169" s="609"/>
      <c r="Q169" s="610"/>
      <c r="R169" s="356"/>
      <c r="S169" s="356"/>
      <c r="T169" s="356"/>
      <c r="U169" s="356"/>
      <c r="V169" s="356"/>
      <c r="W169" s="356"/>
      <c r="X169" s="356"/>
      <c r="Y169" s="356"/>
    </row>
    <row r="170" spans="1:25" s="54" customFormat="1" ht="30" x14ac:dyDescent="0.25">
      <c r="A170" s="356" t="s">
        <v>1013</v>
      </c>
      <c r="B170" s="219" t="s">
        <v>965</v>
      </c>
      <c r="C170" s="588"/>
      <c r="D170" s="189" t="s">
        <v>691</v>
      </c>
      <c r="E170" s="365"/>
      <c r="F170" s="581"/>
      <c r="G170" s="582"/>
      <c r="H170" s="365">
        <v>1</v>
      </c>
      <c r="I170" s="375">
        <v>1</v>
      </c>
      <c r="J170" s="611"/>
      <c r="K170" s="612"/>
      <c r="L170" s="612"/>
      <c r="M170" s="612"/>
      <c r="N170" s="609"/>
      <c r="O170" s="609"/>
      <c r="P170" s="609"/>
      <c r="Q170" s="610"/>
      <c r="R170" s="356"/>
      <c r="S170" s="356"/>
      <c r="T170" s="356"/>
      <c r="U170" s="356"/>
      <c r="V170" s="356"/>
      <c r="W170" s="356"/>
      <c r="X170" s="356"/>
      <c r="Y170" s="356"/>
    </row>
    <row r="171" spans="1:25" s="54" customFormat="1" ht="30" x14ac:dyDescent="0.25">
      <c r="A171" s="356" t="s">
        <v>1013</v>
      </c>
      <c r="B171" s="219" t="s">
        <v>965</v>
      </c>
      <c r="C171" s="588"/>
      <c r="D171" s="189" t="s">
        <v>692</v>
      </c>
      <c r="E171" s="365"/>
      <c r="F171" s="581"/>
      <c r="G171" s="582"/>
      <c r="H171" s="365">
        <v>1</v>
      </c>
      <c r="I171" s="375">
        <v>1</v>
      </c>
      <c r="J171" s="611"/>
      <c r="K171" s="612"/>
      <c r="L171" s="612"/>
      <c r="M171" s="612"/>
      <c r="N171" s="609"/>
      <c r="O171" s="609"/>
      <c r="P171" s="609"/>
      <c r="Q171" s="610"/>
      <c r="R171" s="356"/>
      <c r="S171" s="356"/>
      <c r="T171" s="356"/>
      <c r="U171" s="356"/>
      <c r="V171" s="356"/>
      <c r="W171" s="356"/>
      <c r="X171" s="356"/>
      <c r="Y171" s="356"/>
    </row>
    <row r="172" spans="1:25" s="54" customFormat="1" ht="31.5" customHeight="1" x14ac:dyDescent="0.25">
      <c r="A172" s="356" t="s">
        <v>1013</v>
      </c>
      <c r="B172" s="219" t="s">
        <v>965</v>
      </c>
      <c r="C172" s="588"/>
      <c r="D172" s="189" t="s">
        <v>693</v>
      </c>
      <c r="E172" s="365"/>
      <c r="F172" s="581"/>
      <c r="G172" s="582"/>
      <c r="H172" s="365">
        <v>1</v>
      </c>
      <c r="I172" s="375">
        <v>1</v>
      </c>
      <c r="J172" s="611"/>
      <c r="K172" s="612"/>
      <c r="L172" s="612"/>
      <c r="M172" s="612"/>
      <c r="N172" s="609"/>
      <c r="O172" s="609"/>
      <c r="P172" s="609"/>
      <c r="Q172" s="610"/>
      <c r="R172" s="356"/>
      <c r="S172" s="356"/>
      <c r="T172" s="356"/>
      <c r="U172" s="356"/>
      <c r="V172" s="356"/>
      <c r="W172" s="356"/>
      <c r="X172" s="356"/>
      <c r="Y172" s="356"/>
    </row>
    <row r="173" spans="1:25" s="54" customFormat="1" ht="30" x14ac:dyDescent="0.25">
      <c r="A173" s="356" t="s">
        <v>1013</v>
      </c>
      <c r="B173" s="219" t="s">
        <v>965</v>
      </c>
      <c r="C173" s="588"/>
      <c r="D173" s="189" t="s">
        <v>695</v>
      </c>
      <c r="E173" s="365"/>
      <c r="F173" s="581"/>
      <c r="G173" s="582"/>
      <c r="H173" s="365">
        <v>1</v>
      </c>
      <c r="I173" s="375">
        <v>1</v>
      </c>
      <c r="J173" s="611"/>
      <c r="K173" s="612"/>
      <c r="L173" s="612"/>
      <c r="M173" s="612"/>
      <c r="N173" s="609"/>
      <c r="O173" s="609"/>
      <c r="P173" s="609"/>
      <c r="Q173" s="610"/>
      <c r="R173" s="356"/>
      <c r="S173" s="356"/>
      <c r="T173" s="356"/>
      <c r="U173" s="356"/>
      <c r="V173" s="356"/>
      <c r="W173" s="356"/>
      <c r="X173" s="356"/>
      <c r="Y173" s="356"/>
    </row>
    <row r="174" spans="1:25" s="54" customFormat="1" ht="47.45" customHeight="1" x14ac:dyDescent="0.25">
      <c r="A174" s="356" t="s">
        <v>1011</v>
      </c>
      <c r="B174" s="219" t="s">
        <v>965</v>
      </c>
      <c r="C174" s="588"/>
      <c r="D174" s="184" t="s">
        <v>696</v>
      </c>
      <c r="E174" s="365">
        <v>0</v>
      </c>
      <c r="F174" s="581">
        <v>0</v>
      </c>
      <c r="G174" s="582"/>
      <c r="H174" s="365">
        <v>1</v>
      </c>
      <c r="I174" s="364">
        <v>1</v>
      </c>
      <c r="J174" s="611" t="s">
        <v>1147</v>
      </c>
      <c r="K174" s="612"/>
      <c r="L174" s="612"/>
      <c r="M174" s="612"/>
      <c r="N174" s="612"/>
      <c r="O174" s="612"/>
      <c r="P174" s="612"/>
      <c r="Q174" s="614"/>
      <c r="R174" s="356"/>
      <c r="S174" s="356">
        <v>1</v>
      </c>
      <c r="T174" s="356"/>
      <c r="U174" s="356"/>
      <c r="V174" s="356"/>
      <c r="W174" s="356"/>
      <c r="X174" s="356"/>
      <c r="Y174" s="356"/>
    </row>
    <row r="175" spans="1:25" s="54" customFormat="1" ht="30" customHeight="1" x14ac:dyDescent="0.25">
      <c r="A175" s="356" t="s">
        <v>1011</v>
      </c>
      <c r="B175" s="219" t="s">
        <v>965</v>
      </c>
      <c r="C175" s="588"/>
      <c r="D175" s="184" t="s">
        <v>697</v>
      </c>
      <c r="E175" s="365">
        <v>0</v>
      </c>
      <c r="F175" s="581">
        <v>0</v>
      </c>
      <c r="G175" s="582"/>
      <c r="H175" s="376"/>
      <c r="I175" s="407"/>
      <c r="J175" s="611" t="s">
        <v>1086</v>
      </c>
      <c r="K175" s="612"/>
      <c r="L175" s="612"/>
      <c r="M175" s="612"/>
      <c r="N175" s="609"/>
      <c r="O175" s="609"/>
      <c r="P175" s="609"/>
      <c r="Q175" s="610"/>
      <c r="R175" s="356"/>
      <c r="S175" s="356">
        <v>1</v>
      </c>
      <c r="T175" s="356"/>
      <c r="U175" s="356"/>
      <c r="V175" s="356"/>
      <c r="W175" s="356"/>
      <c r="X175" s="356"/>
      <c r="Y175" s="356"/>
    </row>
    <row r="176" spans="1:25" s="54" customFormat="1" ht="30" customHeight="1" x14ac:dyDescent="0.25">
      <c r="A176" s="356" t="s">
        <v>1011</v>
      </c>
      <c r="B176" s="219" t="s">
        <v>965</v>
      </c>
      <c r="C176" s="588"/>
      <c r="D176" s="184" t="s">
        <v>698</v>
      </c>
      <c r="E176" s="365">
        <v>0</v>
      </c>
      <c r="F176" s="581">
        <v>0</v>
      </c>
      <c r="G176" s="582"/>
      <c r="H176" s="376"/>
      <c r="I176" s="407"/>
      <c r="J176" s="611" t="s">
        <v>1086</v>
      </c>
      <c r="K176" s="612"/>
      <c r="L176" s="612"/>
      <c r="M176" s="612"/>
      <c r="N176" s="609"/>
      <c r="O176" s="609"/>
      <c r="P176" s="609"/>
      <c r="Q176" s="610"/>
      <c r="R176" s="356"/>
      <c r="S176" s="356">
        <v>1</v>
      </c>
      <c r="T176" s="356"/>
      <c r="U176" s="356"/>
      <c r="V176" s="356"/>
      <c r="W176" s="356"/>
      <c r="X176" s="356"/>
      <c r="Y176" s="356"/>
    </row>
    <row r="177" spans="1:25" ht="26.25" customHeight="1" x14ac:dyDescent="0.25">
      <c r="B177" s="591" t="s">
        <v>966</v>
      </c>
      <c r="C177" s="591"/>
      <c r="D177" s="591"/>
      <c r="E177" s="591"/>
      <c r="F177" s="583">
        <f>AVERAGE(F169:G176)</f>
        <v>0</v>
      </c>
      <c r="G177" s="583"/>
      <c r="H177" s="366"/>
      <c r="I177" s="366">
        <f>AVERAGE(I169:L176)</f>
        <v>1</v>
      </c>
      <c r="J177" s="321"/>
      <c r="K177" s="213"/>
      <c r="L177" s="213"/>
      <c r="M177" s="213"/>
      <c r="N177" s="213"/>
      <c r="O177" s="213"/>
      <c r="P177" s="213"/>
      <c r="Q177" s="213"/>
      <c r="R177" s="358"/>
      <c r="S177" s="358"/>
      <c r="T177" s="358"/>
      <c r="U177" s="358"/>
      <c r="V177" s="358"/>
      <c r="W177" s="358"/>
      <c r="X177" s="358"/>
      <c r="Y177" s="358"/>
    </row>
    <row r="178" spans="1:25" ht="26.25" customHeight="1" x14ac:dyDescent="0.25">
      <c r="B178" s="373"/>
      <c r="C178" s="373"/>
      <c r="D178" s="373"/>
      <c r="E178" s="373"/>
      <c r="F178" s="366"/>
      <c r="G178" s="366"/>
      <c r="H178" s="366"/>
      <c r="I178" s="366"/>
      <c r="J178" s="213"/>
      <c r="K178" s="213"/>
      <c r="L178" s="213"/>
      <c r="M178" s="213"/>
      <c r="N178" s="213"/>
      <c r="O178" s="213"/>
      <c r="P178" s="213"/>
      <c r="Q178" s="213"/>
      <c r="R178" s="358"/>
      <c r="S178" s="358"/>
      <c r="T178" s="358"/>
      <c r="U178" s="358"/>
      <c r="V178" s="358"/>
      <c r="W178" s="358"/>
      <c r="X178" s="358"/>
      <c r="Y178" s="358"/>
    </row>
    <row r="179" spans="1:25" ht="26.25" customHeight="1" x14ac:dyDescent="0.25">
      <c r="B179" s="373"/>
      <c r="C179" s="373"/>
      <c r="D179" s="373"/>
      <c r="E179" s="373"/>
      <c r="F179" s="366"/>
      <c r="G179" s="366"/>
      <c r="H179" s="366"/>
      <c r="I179" s="366"/>
      <c r="J179" s="213"/>
      <c r="K179" s="213"/>
      <c r="L179" s="213"/>
      <c r="M179" s="213"/>
      <c r="N179" s="213"/>
      <c r="O179" s="213"/>
      <c r="P179" s="213"/>
      <c r="Q179" s="213"/>
      <c r="R179" s="358"/>
      <c r="S179" s="358"/>
      <c r="T179" s="358"/>
      <c r="U179" s="358"/>
      <c r="V179" s="358"/>
      <c r="W179" s="358"/>
      <c r="X179" s="358"/>
      <c r="Y179" s="358"/>
    </row>
    <row r="180" spans="1:25" x14ac:dyDescent="0.25">
      <c r="R180" s="358"/>
      <c r="S180" s="358"/>
      <c r="T180" s="358"/>
      <c r="U180" s="358"/>
      <c r="V180" s="358"/>
      <c r="W180" s="358"/>
      <c r="X180" s="358"/>
      <c r="Y180" s="358"/>
    </row>
    <row r="181" spans="1:25" x14ac:dyDescent="0.25">
      <c r="C181" s="450" t="s">
        <v>699</v>
      </c>
      <c r="D181" s="450"/>
      <c r="E181" s="450"/>
      <c r="F181" s="450"/>
      <c r="G181" s="450"/>
      <c r="H181" s="450"/>
      <c r="I181" s="450"/>
      <c r="J181" s="450"/>
      <c r="K181" s="450"/>
      <c r="L181" s="450"/>
      <c r="M181" s="450"/>
      <c r="N181" s="450"/>
      <c r="R181" s="358"/>
      <c r="S181" s="358"/>
      <c r="T181" s="358"/>
      <c r="U181" s="358"/>
      <c r="V181" s="358"/>
      <c r="W181" s="358"/>
      <c r="X181" s="358"/>
      <c r="Y181" s="358"/>
    </row>
    <row r="182" spans="1:25" x14ac:dyDescent="0.25">
      <c r="R182" s="358"/>
      <c r="S182" s="358"/>
      <c r="T182" s="358"/>
      <c r="U182" s="358"/>
      <c r="V182" s="358"/>
      <c r="W182" s="358"/>
      <c r="X182" s="358"/>
      <c r="Y182" s="358"/>
    </row>
    <row r="183" spans="1:25" s="231" customFormat="1" ht="54.75" customHeight="1" x14ac:dyDescent="0.25">
      <c r="A183" s="357"/>
      <c r="C183" s="232"/>
      <c r="D183" s="233" t="s">
        <v>1040</v>
      </c>
      <c r="E183" s="233" t="s">
        <v>1041</v>
      </c>
      <c r="F183" s="233" t="s">
        <v>1042</v>
      </c>
      <c r="G183" s="232"/>
      <c r="H183" s="232"/>
      <c r="I183" s="232"/>
      <c r="J183" s="232"/>
      <c r="K183" s="232"/>
      <c r="L183" s="232"/>
      <c r="M183" s="232"/>
      <c r="N183" s="232"/>
      <c r="O183" s="234"/>
      <c r="P183" s="234"/>
      <c r="Q183" s="234"/>
      <c r="R183" s="357"/>
      <c r="S183" s="357"/>
      <c r="T183" s="357"/>
      <c r="U183" s="357"/>
      <c r="V183" s="357"/>
      <c r="W183" s="357"/>
      <c r="X183" s="357"/>
      <c r="Y183" s="357"/>
    </row>
    <row r="184" spans="1:25" s="54" customFormat="1" x14ac:dyDescent="0.25">
      <c r="A184" s="356"/>
      <c r="C184" s="219" t="s">
        <v>965</v>
      </c>
      <c r="D184" s="216" t="s">
        <v>1141</v>
      </c>
      <c r="E184" s="216" t="s">
        <v>1141</v>
      </c>
      <c r="F184" s="216" t="s">
        <v>1141</v>
      </c>
      <c r="G184" s="361"/>
      <c r="H184" s="361"/>
      <c r="I184" s="361"/>
      <c r="J184" s="361"/>
      <c r="K184" s="361"/>
      <c r="L184" s="361"/>
      <c r="M184" s="361"/>
      <c r="N184" s="361"/>
      <c r="O184" s="178"/>
      <c r="P184" s="178"/>
      <c r="Q184" s="178"/>
      <c r="R184" s="356"/>
      <c r="S184" s="356"/>
      <c r="T184" s="356"/>
      <c r="U184" s="356"/>
      <c r="V184" s="356"/>
      <c r="W184" s="356"/>
      <c r="X184" s="356"/>
      <c r="Y184" s="356"/>
    </row>
    <row r="185" spans="1:25" s="54" customFormat="1" x14ac:dyDescent="0.25">
      <c r="A185" s="356"/>
      <c r="C185" s="61" t="s">
        <v>962</v>
      </c>
      <c r="D185" s="216" t="s">
        <v>1141</v>
      </c>
      <c r="E185" s="216" t="s">
        <v>1141</v>
      </c>
      <c r="F185" s="216" t="s">
        <v>1141</v>
      </c>
      <c r="G185" s="361"/>
      <c r="H185" s="361"/>
      <c r="I185" s="361"/>
      <c r="J185" s="361"/>
      <c r="K185" s="361"/>
      <c r="L185" s="361"/>
      <c r="M185" s="361"/>
      <c r="N185" s="361"/>
      <c r="O185" s="178"/>
      <c r="P185" s="178"/>
      <c r="Q185" s="178"/>
      <c r="R185" s="356"/>
      <c r="S185" s="356"/>
      <c r="T185" s="356"/>
      <c r="U185" s="356"/>
      <c r="V185" s="356"/>
      <c r="W185" s="356"/>
      <c r="X185" s="356"/>
      <c r="Y185" s="356"/>
    </row>
    <row r="186" spans="1:25" s="54" customFormat="1" x14ac:dyDescent="0.25">
      <c r="A186" s="356"/>
      <c r="C186" s="61" t="s">
        <v>963</v>
      </c>
      <c r="D186" s="216" t="s">
        <v>1141</v>
      </c>
      <c r="E186" s="216" t="s">
        <v>1141</v>
      </c>
      <c r="F186" s="216" t="s">
        <v>1141</v>
      </c>
      <c r="G186" s="361"/>
      <c r="H186" s="361"/>
      <c r="I186" s="361"/>
      <c r="J186" s="361"/>
      <c r="K186" s="361"/>
      <c r="L186" s="361"/>
      <c r="M186" s="361"/>
      <c r="N186" s="361"/>
      <c r="O186" s="178"/>
      <c r="P186" s="178"/>
      <c r="Q186" s="178"/>
      <c r="R186" s="356"/>
      <c r="S186" s="356"/>
      <c r="T186" s="356"/>
      <c r="U186" s="356"/>
      <c r="V186" s="356"/>
      <c r="W186" s="356"/>
      <c r="X186" s="356"/>
      <c r="Y186" s="356"/>
    </row>
    <row r="187" spans="1:25" x14ac:dyDescent="0.25">
      <c r="B187" s="222"/>
      <c r="C187" s="221"/>
      <c r="D187" s="361"/>
      <c r="E187" s="361"/>
      <c r="F187" s="229"/>
      <c r="G187" s="361"/>
      <c r="H187" s="361"/>
      <c r="I187" s="361"/>
      <c r="J187" s="361"/>
      <c r="K187" s="361"/>
      <c r="L187" s="361"/>
      <c r="M187" s="361"/>
      <c r="N187" s="361"/>
      <c r="O187" s="235"/>
      <c r="P187" s="235"/>
      <c r="Q187" s="235"/>
      <c r="R187" s="358"/>
      <c r="S187" s="358"/>
      <c r="T187" s="358"/>
      <c r="U187" s="358"/>
      <c r="V187" s="358"/>
      <c r="W187" s="358"/>
      <c r="X187" s="358"/>
      <c r="Y187" s="358"/>
    </row>
    <row r="188" spans="1:25" x14ac:dyDescent="0.25">
      <c r="B188" s="222"/>
      <c r="C188" s="221"/>
      <c r="D188" s="361"/>
      <c r="E188" s="618" t="s">
        <v>977</v>
      </c>
      <c r="F188" s="618"/>
      <c r="G188" s="618"/>
      <c r="H188" s="618" t="s">
        <v>978</v>
      </c>
      <c r="I188" s="618"/>
      <c r="J188" s="361"/>
      <c r="K188" s="361"/>
      <c r="L188" s="361"/>
      <c r="M188" s="361"/>
      <c r="N188" s="361"/>
      <c r="O188" s="235"/>
      <c r="P188" s="235"/>
      <c r="Q188" s="235"/>
      <c r="R188" s="358"/>
      <c r="S188" s="358"/>
      <c r="T188" s="358"/>
      <c r="U188" s="358"/>
      <c r="V188" s="358"/>
      <c r="W188" s="358"/>
      <c r="X188" s="358"/>
      <c r="Y188" s="358"/>
    </row>
    <row r="189" spans="1:25" s="215" customFormat="1" ht="30" x14ac:dyDescent="0.25">
      <c r="A189" s="355"/>
      <c r="B189" s="368" t="s">
        <v>964</v>
      </c>
      <c r="C189" s="368" t="s">
        <v>967</v>
      </c>
      <c r="D189" s="370" t="s">
        <v>968</v>
      </c>
      <c r="E189" s="370" t="s">
        <v>921</v>
      </c>
      <c r="F189" s="585" t="s">
        <v>874</v>
      </c>
      <c r="G189" s="585"/>
      <c r="H189" s="370" t="s">
        <v>921</v>
      </c>
      <c r="I189" s="370" t="s">
        <v>979</v>
      </c>
      <c r="J189" s="587" t="s">
        <v>875</v>
      </c>
      <c r="K189" s="587"/>
      <c r="L189" s="587"/>
      <c r="M189" s="587"/>
      <c r="N189" s="587"/>
      <c r="O189" s="587"/>
      <c r="P189" s="587"/>
      <c r="Q189" s="587"/>
      <c r="R189" s="355"/>
      <c r="S189" s="355"/>
      <c r="T189" s="355"/>
      <c r="U189" s="355"/>
      <c r="V189" s="355"/>
      <c r="W189" s="355"/>
      <c r="X189" s="355"/>
      <c r="Y189" s="355"/>
    </row>
    <row r="190" spans="1:25" s="54" customFormat="1" ht="28.9" customHeight="1" x14ac:dyDescent="0.25">
      <c r="A190" s="356" t="s">
        <v>1013</v>
      </c>
      <c r="B190" s="219" t="s">
        <v>965</v>
      </c>
      <c r="C190" s="372" t="s">
        <v>532</v>
      </c>
      <c r="D190" s="226" t="s">
        <v>707</v>
      </c>
      <c r="E190" s="365"/>
      <c r="F190" s="638"/>
      <c r="G190" s="639"/>
      <c r="H190" s="376"/>
      <c r="I190" s="407"/>
      <c r="J190" s="611" t="s">
        <v>1086</v>
      </c>
      <c r="K190" s="612"/>
      <c r="L190" s="612"/>
      <c r="M190" s="612"/>
      <c r="N190" s="609"/>
      <c r="O190" s="609"/>
      <c r="P190" s="609"/>
      <c r="Q190" s="610"/>
      <c r="R190" s="356"/>
      <c r="S190" s="356"/>
      <c r="T190" s="356"/>
      <c r="U190" s="356"/>
      <c r="V190" s="356"/>
      <c r="W190" s="356"/>
      <c r="X190" s="356"/>
      <c r="Y190" s="356"/>
    </row>
    <row r="191" spans="1:25" s="54" customFormat="1" ht="28.9" customHeight="1" x14ac:dyDescent="0.25">
      <c r="A191" s="356" t="s">
        <v>1013</v>
      </c>
      <c r="B191" s="219" t="s">
        <v>965</v>
      </c>
      <c r="C191" s="588" t="s">
        <v>36</v>
      </c>
      <c r="D191" s="189" t="s">
        <v>705</v>
      </c>
      <c r="E191" s="365"/>
      <c r="F191" s="638"/>
      <c r="G191" s="639"/>
      <c r="H191" s="376"/>
      <c r="I191" s="407"/>
      <c r="J191" s="611" t="s">
        <v>1086</v>
      </c>
      <c r="K191" s="612"/>
      <c r="L191" s="612"/>
      <c r="M191" s="612"/>
      <c r="N191" s="609"/>
      <c r="O191" s="609"/>
      <c r="P191" s="609"/>
      <c r="Q191" s="610"/>
      <c r="R191" s="356"/>
      <c r="S191" s="356"/>
      <c r="T191" s="356"/>
      <c r="U191" s="356"/>
      <c r="V191" s="356"/>
      <c r="W191" s="356"/>
      <c r="X191" s="356"/>
      <c r="Y191" s="356"/>
    </row>
    <row r="192" spans="1:25" s="54" customFormat="1" ht="30" x14ac:dyDescent="0.25">
      <c r="A192" s="356" t="s">
        <v>1012</v>
      </c>
      <c r="B192" s="219" t="s">
        <v>965</v>
      </c>
      <c r="C192" s="588"/>
      <c r="D192" s="186" t="s">
        <v>706</v>
      </c>
      <c r="E192" s="365">
        <v>0</v>
      </c>
      <c r="F192" s="622">
        <v>0</v>
      </c>
      <c r="G192" s="623"/>
      <c r="H192" s="376"/>
      <c r="I192" s="407"/>
      <c r="J192" s="611" t="s">
        <v>1086</v>
      </c>
      <c r="K192" s="612"/>
      <c r="L192" s="612"/>
      <c r="M192" s="612"/>
      <c r="N192" s="609"/>
      <c r="O192" s="609"/>
      <c r="P192" s="609"/>
      <c r="Q192" s="610"/>
      <c r="R192" s="356"/>
      <c r="S192" s="356"/>
      <c r="T192" s="356"/>
      <c r="U192" s="356"/>
      <c r="V192" s="356"/>
      <c r="W192" s="356"/>
      <c r="X192" s="356"/>
      <c r="Y192" s="356"/>
    </row>
    <row r="193" spans="1:25" s="54" customFormat="1" ht="30" x14ac:dyDescent="0.25">
      <c r="A193" s="356" t="s">
        <v>1012</v>
      </c>
      <c r="B193" s="219" t="s">
        <v>965</v>
      </c>
      <c r="C193" s="588"/>
      <c r="D193" s="186" t="s">
        <v>708</v>
      </c>
      <c r="E193" s="365">
        <v>0</v>
      </c>
      <c r="F193" s="622">
        <v>0</v>
      </c>
      <c r="G193" s="623"/>
      <c r="H193" s="376"/>
      <c r="I193" s="407"/>
      <c r="J193" s="611" t="s">
        <v>1086</v>
      </c>
      <c r="K193" s="612"/>
      <c r="L193" s="612"/>
      <c r="M193" s="612"/>
      <c r="N193" s="609"/>
      <c r="O193" s="609"/>
      <c r="P193" s="609"/>
      <c r="Q193" s="610"/>
      <c r="R193" s="356"/>
      <c r="S193" s="356"/>
      <c r="T193" s="356"/>
      <c r="U193" s="356"/>
      <c r="V193" s="356"/>
      <c r="W193" s="356"/>
      <c r="X193" s="356"/>
      <c r="Y193" s="356"/>
    </row>
    <row r="194" spans="1:25" s="54" customFormat="1" ht="30" x14ac:dyDescent="0.25">
      <c r="A194" s="356" t="s">
        <v>1011</v>
      </c>
      <c r="B194" s="219" t="s">
        <v>965</v>
      </c>
      <c r="C194" s="588"/>
      <c r="D194" s="184" t="s">
        <v>709</v>
      </c>
      <c r="E194" s="365">
        <v>0</v>
      </c>
      <c r="F194" s="622">
        <v>0</v>
      </c>
      <c r="G194" s="623"/>
      <c r="H194" s="376"/>
      <c r="I194" s="407"/>
      <c r="J194" s="611" t="s">
        <v>1086</v>
      </c>
      <c r="K194" s="612"/>
      <c r="L194" s="612"/>
      <c r="M194" s="612"/>
      <c r="N194" s="609"/>
      <c r="O194" s="609"/>
      <c r="P194" s="609"/>
      <c r="Q194" s="610"/>
      <c r="R194" s="356"/>
      <c r="S194" s="356"/>
      <c r="T194" s="356"/>
      <c r="U194" s="356"/>
      <c r="V194" s="356"/>
      <c r="W194" s="356"/>
      <c r="X194" s="356"/>
      <c r="Y194" s="356"/>
    </row>
    <row r="195" spans="1:25" s="54" customFormat="1" ht="28.9" customHeight="1" x14ac:dyDescent="0.25">
      <c r="A195" s="356" t="s">
        <v>1011</v>
      </c>
      <c r="B195" s="219" t="s">
        <v>965</v>
      </c>
      <c r="C195" s="588"/>
      <c r="D195" s="184" t="s">
        <v>710</v>
      </c>
      <c r="E195" s="365">
        <v>0</v>
      </c>
      <c r="F195" s="622">
        <v>0</v>
      </c>
      <c r="G195" s="623"/>
      <c r="H195" s="376"/>
      <c r="I195" s="407"/>
      <c r="J195" s="611" t="s">
        <v>1086</v>
      </c>
      <c r="K195" s="612"/>
      <c r="L195" s="612"/>
      <c r="M195" s="612"/>
      <c r="N195" s="609"/>
      <c r="O195" s="609"/>
      <c r="P195" s="609"/>
      <c r="Q195" s="610"/>
      <c r="R195" s="356"/>
      <c r="S195" s="356">
        <v>1</v>
      </c>
      <c r="T195" s="356"/>
      <c r="U195" s="356"/>
      <c r="V195" s="356"/>
      <c r="W195" s="356"/>
      <c r="X195" s="356"/>
      <c r="Y195" s="356"/>
    </row>
    <row r="196" spans="1:25" ht="26.25" customHeight="1" x14ac:dyDescent="0.25">
      <c r="B196" s="591" t="s">
        <v>966</v>
      </c>
      <c r="C196" s="591"/>
      <c r="D196" s="591"/>
      <c r="E196" s="591"/>
      <c r="F196" s="583">
        <f>AVERAGE(F190:G195)</f>
        <v>0</v>
      </c>
      <c r="G196" s="583"/>
      <c r="H196" s="366"/>
      <c r="I196" s="366"/>
      <c r="J196" s="366"/>
      <c r="K196" s="213"/>
      <c r="L196" s="213"/>
      <c r="M196" s="213"/>
      <c r="N196" s="213"/>
      <c r="O196" s="213"/>
      <c r="P196" s="213"/>
      <c r="Q196" s="213"/>
      <c r="R196" s="358"/>
      <c r="S196" s="358"/>
      <c r="T196" s="358"/>
      <c r="U196" s="358"/>
      <c r="V196" s="358"/>
      <c r="W196" s="358"/>
      <c r="X196" s="358"/>
      <c r="Y196" s="358"/>
    </row>
    <row r="197" spans="1:25" ht="26.25" customHeight="1" x14ac:dyDescent="0.25">
      <c r="B197" s="373"/>
      <c r="C197" s="373"/>
      <c r="D197" s="373"/>
      <c r="E197" s="373"/>
      <c r="F197" s="366"/>
      <c r="G197" s="366"/>
      <c r="H197" s="366"/>
      <c r="I197" s="366"/>
      <c r="J197" s="213"/>
      <c r="K197" s="213"/>
      <c r="L197" s="213"/>
      <c r="M197" s="213"/>
      <c r="N197" s="213"/>
      <c r="O197" s="213"/>
      <c r="P197" s="213"/>
      <c r="Q197" s="213"/>
      <c r="R197" s="358"/>
      <c r="S197" s="358"/>
      <c r="T197" s="358"/>
      <c r="U197" s="358"/>
      <c r="V197" s="358"/>
      <c r="W197" s="358"/>
      <c r="X197" s="358"/>
      <c r="Y197" s="358"/>
    </row>
    <row r="198" spans="1:25" x14ac:dyDescent="0.25">
      <c r="R198" s="358"/>
      <c r="S198" s="358"/>
      <c r="T198" s="358"/>
      <c r="U198" s="358"/>
      <c r="V198" s="358"/>
      <c r="W198" s="358"/>
      <c r="X198" s="358"/>
      <c r="Y198" s="358"/>
    </row>
    <row r="199" spans="1:25" x14ac:dyDescent="0.25">
      <c r="C199" s="450" t="s">
        <v>711</v>
      </c>
      <c r="D199" s="450"/>
      <c r="E199" s="450"/>
      <c r="F199" s="450"/>
      <c r="G199" s="450"/>
      <c r="H199" s="450"/>
      <c r="I199" s="450"/>
      <c r="J199" s="450"/>
      <c r="K199" s="450"/>
      <c r="L199" s="450"/>
      <c r="M199" s="450"/>
      <c r="N199" s="450"/>
      <c r="R199" s="358"/>
      <c r="S199" s="358"/>
      <c r="T199" s="358"/>
      <c r="U199" s="358"/>
      <c r="V199" s="358"/>
      <c r="W199" s="358"/>
      <c r="X199" s="358"/>
      <c r="Y199" s="358"/>
    </row>
    <row r="200" spans="1:25" x14ac:dyDescent="0.25">
      <c r="R200" s="358"/>
      <c r="S200" s="358"/>
      <c r="T200" s="358"/>
      <c r="U200" s="358"/>
      <c r="V200" s="358"/>
      <c r="W200" s="358"/>
      <c r="X200" s="358"/>
      <c r="Y200" s="358"/>
    </row>
    <row r="201" spans="1:25" s="231" customFormat="1" ht="47.25" customHeight="1" x14ac:dyDescent="0.25">
      <c r="A201" s="357"/>
      <c r="C201" s="232"/>
      <c r="D201" s="233" t="s">
        <v>1040</v>
      </c>
      <c r="E201" s="233" t="s">
        <v>1041</v>
      </c>
      <c r="F201" s="233" t="s">
        <v>1042</v>
      </c>
      <c r="G201" s="232"/>
      <c r="H201" s="232"/>
      <c r="I201" s="232"/>
      <c r="J201" s="232"/>
      <c r="K201" s="232"/>
      <c r="L201" s="232"/>
      <c r="M201" s="232"/>
      <c r="N201" s="232"/>
      <c r="O201" s="234"/>
      <c r="P201" s="234"/>
      <c r="Q201" s="234"/>
      <c r="R201" s="357"/>
      <c r="S201" s="357"/>
      <c r="T201" s="357"/>
      <c r="U201" s="357"/>
      <c r="V201" s="357"/>
      <c r="W201" s="357"/>
      <c r="X201" s="357"/>
      <c r="Y201" s="357"/>
    </row>
    <row r="202" spans="1:25" s="54" customFormat="1" x14ac:dyDescent="0.25">
      <c r="A202" s="356"/>
      <c r="C202" s="219" t="s">
        <v>965</v>
      </c>
      <c r="D202" s="216" t="s">
        <v>1141</v>
      </c>
      <c r="E202" s="216" t="s">
        <v>1141</v>
      </c>
      <c r="F202" s="216" t="s">
        <v>1141</v>
      </c>
      <c r="G202" s="361"/>
      <c r="H202" s="361"/>
      <c r="I202" s="361"/>
      <c r="J202" s="361"/>
      <c r="K202" s="361"/>
      <c r="L202" s="361"/>
      <c r="M202" s="361"/>
      <c r="N202" s="361"/>
      <c r="O202" s="178"/>
      <c r="P202" s="178"/>
      <c r="Q202" s="178"/>
      <c r="R202" s="356"/>
      <c r="S202" s="356"/>
      <c r="T202" s="356"/>
      <c r="U202" s="356"/>
      <c r="V202" s="356"/>
      <c r="W202" s="356"/>
      <c r="X202" s="356"/>
      <c r="Y202" s="356"/>
    </row>
    <row r="203" spans="1:25" s="54" customFormat="1" x14ac:dyDescent="0.25">
      <c r="A203" s="356"/>
      <c r="C203" s="61" t="s">
        <v>962</v>
      </c>
      <c r="D203" s="216" t="s">
        <v>1141</v>
      </c>
      <c r="E203" s="216" t="s">
        <v>1141</v>
      </c>
      <c r="F203" s="216" t="s">
        <v>1141</v>
      </c>
      <c r="G203" s="361"/>
      <c r="H203" s="361"/>
      <c r="I203" s="361"/>
      <c r="J203" s="361"/>
      <c r="K203" s="361"/>
      <c r="L203" s="361"/>
      <c r="M203" s="361"/>
      <c r="N203" s="361"/>
      <c r="O203" s="178"/>
      <c r="P203" s="178"/>
      <c r="Q203" s="178"/>
      <c r="R203" s="356"/>
      <c r="S203" s="356"/>
      <c r="T203" s="356"/>
      <c r="U203" s="356"/>
      <c r="V203" s="356"/>
      <c r="W203" s="356"/>
      <c r="X203" s="356"/>
      <c r="Y203" s="356"/>
    </row>
    <row r="204" spans="1:25" s="54" customFormat="1" x14ac:dyDescent="0.25">
      <c r="A204" s="356"/>
      <c r="C204" s="61" t="s">
        <v>963</v>
      </c>
      <c r="D204" s="216" t="s">
        <v>1141</v>
      </c>
      <c r="E204" s="216" t="s">
        <v>1141</v>
      </c>
      <c r="F204" s="216" t="s">
        <v>1141</v>
      </c>
      <c r="G204" s="361"/>
      <c r="H204" s="361"/>
      <c r="I204" s="361"/>
      <c r="J204" s="361"/>
      <c r="K204" s="361"/>
      <c r="L204" s="361"/>
      <c r="M204" s="361"/>
      <c r="N204" s="361"/>
      <c r="O204" s="178"/>
      <c r="P204" s="178"/>
      <c r="Q204" s="178"/>
      <c r="R204" s="356"/>
      <c r="S204" s="356"/>
      <c r="T204" s="356"/>
      <c r="U204" s="356"/>
      <c r="V204" s="356"/>
      <c r="W204" s="356"/>
      <c r="X204" s="356"/>
      <c r="Y204" s="356"/>
    </row>
    <row r="205" spans="1:25" s="54" customFormat="1" x14ac:dyDescent="0.25">
      <c r="A205" s="356"/>
      <c r="C205" s="221"/>
      <c r="D205" s="361"/>
      <c r="E205" s="361"/>
      <c r="F205" s="229"/>
      <c r="G205" s="361"/>
      <c r="H205" s="361"/>
      <c r="I205" s="361"/>
      <c r="J205" s="361"/>
      <c r="K205" s="361"/>
      <c r="L205" s="361"/>
      <c r="M205" s="361"/>
      <c r="N205" s="361"/>
      <c r="O205" s="178"/>
      <c r="P205" s="178"/>
      <c r="Q205" s="178"/>
      <c r="R205" s="356"/>
      <c r="S205" s="356"/>
      <c r="T205" s="356"/>
      <c r="U205" s="356"/>
      <c r="V205" s="356"/>
      <c r="W205" s="356"/>
      <c r="X205" s="356"/>
      <c r="Y205" s="356"/>
    </row>
    <row r="206" spans="1:25" s="54" customFormat="1" x14ac:dyDescent="0.25">
      <c r="A206" s="356"/>
      <c r="C206" s="221"/>
      <c r="D206" s="361"/>
      <c r="E206" s="618" t="s">
        <v>977</v>
      </c>
      <c r="F206" s="618"/>
      <c r="G206" s="618"/>
      <c r="H206" s="618" t="s">
        <v>978</v>
      </c>
      <c r="I206" s="618"/>
      <c r="J206" s="361"/>
      <c r="K206" s="361"/>
      <c r="L206" s="361"/>
      <c r="M206" s="361"/>
      <c r="N206" s="361"/>
      <c r="O206" s="178"/>
      <c r="P206" s="178"/>
      <c r="Q206" s="178"/>
      <c r="R206" s="356"/>
      <c r="S206" s="356"/>
      <c r="T206" s="356"/>
      <c r="U206" s="356"/>
      <c r="V206" s="356"/>
      <c r="W206" s="356"/>
      <c r="X206" s="356"/>
      <c r="Y206" s="356"/>
    </row>
    <row r="207" spans="1:25" s="215" customFormat="1" ht="30" x14ac:dyDescent="0.25">
      <c r="A207" s="355"/>
      <c r="B207" s="368" t="s">
        <v>964</v>
      </c>
      <c r="C207" s="368" t="s">
        <v>967</v>
      </c>
      <c r="D207" s="370" t="s">
        <v>968</v>
      </c>
      <c r="E207" s="370" t="s">
        <v>921</v>
      </c>
      <c r="F207" s="585" t="s">
        <v>874</v>
      </c>
      <c r="G207" s="585"/>
      <c r="H207" s="370" t="s">
        <v>921</v>
      </c>
      <c r="I207" s="370" t="s">
        <v>979</v>
      </c>
      <c r="J207" s="587" t="s">
        <v>875</v>
      </c>
      <c r="K207" s="587"/>
      <c r="L207" s="587"/>
      <c r="M207" s="587"/>
      <c r="N207" s="587"/>
      <c r="O207" s="587"/>
      <c r="P207" s="587"/>
      <c r="Q207" s="587"/>
      <c r="R207" s="355"/>
      <c r="S207" s="355"/>
      <c r="T207" s="355"/>
      <c r="U207" s="355"/>
      <c r="V207" s="355"/>
      <c r="W207" s="355"/>
      <c r="X207" s="355"/>
      <c r="Y207" s="355"/>
    </row>
    <row r="208" spans="1:25" s="54" customFormat="1" ht="28.9" customHeight="1" x14ac:dyDescent="0.25">
      <c r="A208" s="356"/>
      <c r="B208" s="219" t="s">
        <v>965</v>
      </c>
      <c r="C208" s="588" t="s">
        <v>36</v>
      </c>
      <c r="D208" s="228" t="s">
        <v>738</v>
      </c>
      <c r="E208" s="365">
        <v>0</v>
      </c>
      <c r="F208" s="593">
        <v>0</v>
      </c>
      <c r="G208" s="594"/>
      <c r="H208" s="376">
        <v>1</v>
      </c>
      <c r="I208" s="407"/>
      <c r="J208" s="611"/>
      <c r="K208" s="612"/>
      <c r="L208" s="612"/>
      <c r="M208" s="612"/>
      <c r="N208" s="609"/>
      <c r="O208" s="609"/>
      <c r="P208" s="609"/>
      <c r="Q208" s="610"/>
      <c r="R208" s="356"/>
      <c r="S208" s="356">
        <v>1</v>
      </c>
      <c r="T208" s="356"/>
      <c r="U208" s="356"/>
      <c r="V208" s="356"/>
      <c r="W208" s="356"/>
      <c r="X208" s="356"/>
      <c r="Y208" s="356"/>
    </row>
    <row r="209" spans="1:25" s="54" customFormat="1" ht="30" customHeight="1" x14ac:dyDescent="0.25">
      <c r="A209" s="356"/>
      <c r="B209" s="219" t="s">
        <v>965</v>
      </c>
      <c r="C209" s="588"/>
      <c r="D209" s="186" t="s">
        <v>739</v>
      </c>
      <c r="E209" s="365">
        <v>0</v>
      </c>
      <c r="F209" s="581">
        <v>0</v>
      </c>
      <c r="G209" s="582"/>
      <c r="H209" s="376">
        <v>1</v>
      </c>
      <c r="I209" s="407"/>
      <c r="J209" s="611"/>
      <c r="K209" s="612"/>
      <c r="L209" s="612"/>
      <c r="M209" s="612"/>
      <c r="N209" s="609"/>
      <c r="O209" s="609"/>
      <c r="P209" s="609"/>
      <c r="Q209" s="610"/>
      <c r="R209" s="356"/>
      <c r="S209" s="356">
        <v>1</v>
      </c>
      <c r="T209" s="356"/>
      <c r="U209" s="356"/>
      <c r="V209" s="356"/>
      <c r="W209" s="356"/>
      <c r="X209" s="356"/>
      <c r="Y209" s="356"/>
    </row>
    <row r="210" spans="1:25" s="54" customFormat="1" ht="30" customHeight="1" x14ac:dyDescent="0.25">
      <c r="A210" s="356"/>
      <c r="B210" s="219" t="s">
        <v>965</v>
      </c>
      <c r="C210" s="588"/>
      <c r="D210" s="186" t="s">
        <v>740</v>
      </c>
      <c r="E210" s="365">
        <v>0</v>
      </c>
      <c r="F210" s="581">
        <v>0</v>
      </c>
      <c r="G210" s="582"/>
      <c r="H210" s="376"/>
      <c r="I210" s="407"/>
      <c r="J210" s="611" t="s">
        <v>1086</v>
      </c>
      <c r="K210" s="612"/>
      <c r="L210" s="612"/>
      <c r="M210" s="612"/>
      <c r="N210" s="609"/>
      <c r="O210" s="609"/>
      <c r="P210" s="609"/>
      <c r="Q210" s="610"/>
      <c r="R210" s="356"/>
      <c r="S210" s="356">
        <v>1</v>
      </c>
      <c r="T210" s="356"/>
      <c r="U210" s="356"/>
      <c r="V210" s="356"/>
      <c r="W210" s="356"/>
      <c r="X210" s="356"/>
      <c r="Y210" s="356"/>
    </row>
    <row r="211" spans="1:25" s="54" customFormat="1" ht="30" customHeight="1" x14ac:dyDescent="0.25">
      <c r="A211" s="356"/>
      <c r="B211" s="219" t="s">
        <v>965</v>
      </c>
      <c r="C211" s="588"/>
      <c r="D211" s="186" t="s">
        <v>741</v>
      </c>
      <c r="E211" s="365">
        <v>0</v>
      </c>
      <c r="F211" s="581">
        <v>0</v>
      </c>
      <c r="G211" s="582"/>
      <c r="H211" s="376"/>
      <c r="I211" s="407"/>
      <c r="J211" s="611" t="s">
        <v>1086</v>
      </c>
      <c r="K211" s="612"/>
      <c r="L211" s="612"/>
      <c r="M211" s="612"/>
      <c r="N211" s="609"/>
      <c r="O211" s="609"/>
      <c r="P211" s="609"/>
      <c r="Q211" s="610"/>
      <c r="R211" s="356"/>
      <c r="S211" s="356">
        <v>1</v>
      </c>
      <c r="T211" s="356"/>
      <c r="U211" s="356"/>
      <c r="V211" s="356"/>
      <c r="W211" s="356"/>
      <c r="X211" s="356"/>
      <c r="Y211" s="356"/>
    </row>
    <row r="212" spans="1:25" s="54" customFormat="1" ht="30" customHeight="1" x14ac:dyDescent="0.25">
      <c r="A212" s="356"/>
      <c r="B212" s="219" t="s">
        <v>965</v>
      </c>
      <c r="C212" s="588"/>
      <c r="D212" s="186" t="s">
        <v>742</v>
      </c>
      <c r="E212" s="365">
        <v>0</v>
      </c>
      <c r="F212" s="581">
        <v>0</v>
      </c>
      <c r="G212" s="582"/>
      <c r="H212" s="376"/>
      <c r="I212" s="407"/>
      <c r="J212" s="611" t="s">
        <v>1086</v>
      </c>
      <c r="K212" s="612"/>
      <c r="L212" s="612"/>
      <c r="M212" s="612"/>
      <c r="N212" s="609"/>
      <c r="O212" s="609"/>
      <c r="P212" s="609"/>
      <c r="Q212" s="610"/>
      <c r="R212" s="356"/>
      <c r="S212" s="356">
        <v>1</v>
      </c>
      <c r="T212" s="356"/>
      <c r="U212" s="356"/>
      <c r="V212" s="356"/>
      <c r="W212" s="356"/>
      <c r="X212" s="356"/>
      <c r="Y212" s="356"/>
    </row>
    <row r="213" spans="1:25" ht="26.25" customHeight="1" x14ac:dyDescent="0.25">
      <c r="B213" s="591" t="s">
        <v>966</v>
      </c>
      <c r="C213" s="591"/>
      <c r="D213" s="591"/>
      <c r="E213" s="591"/>
      <c r="F213" s="583">
        <f>AVERAGE(F208:G212)</f>
        <v>0</v>
      </c>
      <c r="G213" s="583"/>
      <c r="H213" s="366"/>
      <c r="I213" s="366"/>
      <c r="J213" s="213"/>
      <c r="K213" s="213"/>
      <c r="L213" s="213"/>
      <c r="M213" s="213"/>
      <c r="N213" s="213"/>
      <c r="O213" s="213"/>
      <c r="P213" s="213"/>
      <c r="Q213" s="213"/>
      <c r="R213" s="358"/>
      <c r="S213" s="358"/>
      <c r="T213" s="358"/>
      <c r="U213" s="358"/>
      <c r="V213" s="358"/>
      <c r="W213" s="358"/>
      <c r="X213" s="358"/>
      <c r="Y213" s="358"/>
    </row>
    <row r="214" spans="1:25" x14ac:dyDescent="0.25">
      <c r="R214" s="358"/>
      <c r="S214" s="358"/>
      <c r="T214" s="358"/>
      <c r="U214" s="358"/>
      <c r="V214" s="358"/>
      <c r="W214" s="358"/>
      <c r="X214" s="358"/>
      <c r="Y214" s="358"/>
    </row>
    <row r="215" spans="1:25" x14ac:dyDescent="0.25">
      <c r="R215" s="358"/>
      <c r="S215" s="358">
        <f>SUM(S21:S214)</f>
        <v>85</v>
      </c>
      <c r="T215" s="358"/>
      <c r="U215" s="358"/>
      <c r="V215" s="358"/>
      <c r="W215" s="358"/>
      <c r="X215" s="358"/>
      <c r="Y215" s="358"/>
    </row>
    <row r="216" spans="1:25" x14ac:dyDescent="0.25">
      <c r="R216" s="358"/>
      <c r="S216" s="358"/>
      <c r="T216" s="358"/>
      <c r="U216" s="358"/>
      <c r="V216" s="358"/>
      <c r="W216" s="358"/>
      <c r="X216" s="358"/>
      <c r="Y216" s="358"/>
    </row>
    <row r="217" spans="1:25" x14ac:dyDescent="0.25">
      <c r="R217" s="358"/>
      <c r="S217" s="358"/>
      <c r="T217" s="358"/>
      <c r="U217" s="358"/>
      <c r="V217" s="358"/>
      <c r="W217" s="358"/>
      <c r="X217" s="358"/>
      <c r="Y217" s="358"/>
    </row>
    <row r="218" spans="1:25" x14ac:dyDescent="0.25">
      <c r="R218" s="358"/>
      <c r="S218" s="462">
        <f>+S215/137</f>
        <v>0.62043795620437958</v>
      </c>
      <c r="T218" s="358"/>
      <c r="U218" s="358"/>
      <c r="V218" s="358"/>
      <c r="W218" s="358"/>
      <c r="X218" s="358"/>
      <c r="Y218" s="358"/>
    </row>
    <row r="219" spans="1:25" x14ac:dyDescent="0.25">
      <c r="R219" s="358"/>
      <c r="S219" s="358"/>
      <c r="T219" s="358"/>
      <c r="U219" s="358"/>
      <c r="V219" s="358"/>
      <c r="W219" s="358"/>
      <c r="X219" s="358"/>
      <c r="Y219" s="358"/>
    </row>
    <row r="220" spans="1:25" x14ac:dyDescent="0.25">
      <c r="R220" s="358"/>
      <c r="S220" s="358"/>
      <c r="T220" s="358"/>
      <c r="U220" s="358"/>
      <c r="V220" s="358"/>
      <c r="W220" s="358"/>
      <c r="X220" s="358"/>
      <c r="Y220" s="358"/>
    </row>
    <row r="221" spans="1:25" x14ac:dyDescent="0.25">
      <c r="R221" s="358"/>
      <c r="S221" s="358"/>
      <c r="T221" s="358"/>
      <c r="U221" s="358"/>
      <c r="V221" s="358"/>
      <c r="W221" s="358"/>
      <c r="X221" s="358"/>
      <c r="Y221" s="358"/>
    </row>
    <row r="222" spans="1:25" x14ac:dyDescent="0.25">
      <c r="R222" s="358"/>
      <c r="S222" s="358"/>
      <c r="T222" s="358"/>
      <c r="U222" s="358"/>
      <c r="V222" s="358"/>
      <c r="W222" s="358"/>
      <c r="X222" s="358"/>
      <c r="Y222" s="358"/>
    </row>
    <row r="223" spans="1:25" x14ac:dyDescent="0.25">
      <c r="R223" s="358"/>
      <c r="S223" s="358"/>
      <c r="T223" s="358"/>
      <c r="U223" s="358"/>
      <c r="V223" s="358"/>
      <c r="W223" s="358"/>
      <c r="X223" s="358"/>
      <c r="Y223" s="358"/>
    </row>
    <row r="224" spans="1:25" x14ac:dyDescent="0.25">
      <c r="R224" s="358"/>
      <c r="S224" s="358"/>
      <c r="T224" s="358"/>
      <c r="U224" s="358"/>
      <c r="V224" s="358"/>
      <c r="W224" s="358"/>
      <c r="X224" s="358"/>
      <c r="Y224" s="358"/>
    </row>
    <row r="225" spans="18:25" x14ac:dyDescent="0.25">
      <c r="R225" s="358"/>
      <c r="S225" s="358"/>
      <c r="T225" s="358"/>
      <c r="U225" s="358"/>
      <c r="V225" s="358"/>
      <c r="W225" s="358"/>
      <c r="X225" s="358"/>
      <c r="Y225" s="358"/>
    </row>
    <row r="226" spans="18:25" x14ac:dyDescent="0.25">
      <c r="R226" s="358"/>
      <c r="S226" s="358"/>
      <c r="T226" s="358"/>
      <c r="U226" s="358"/>
      <c r="V226" s="358"/>
      <c r="W226" s="358"/>
      <c r="X226" s="358"/>
      <c r="Y226" s="358"/>
    </row>
    <row r="227" spans="18:25" x14ac:dyDescent="0.25">
      <c r="R227" s="358"/>
      <c r="S227" s="358"/>
      <c r="T227" s="358"/>
      <c r="U227" s="358"/>
      <c r="V227" s="358"/>
      <c r="W227" s="358"/>
      <c r="X227" s="358"/>
      <c r="Y227" s="358"/>
    </row>
    <row r="228" spans="18:25" x14ac:dyDescent="0.25">
      <c r="R228" s="358"/>
      <c r="S228" s="358"/>
      <c r="T228" s="358"/>
      <c r="U228" s="358"/>
      <c r="V228" s="358"/>
      <c r="W228" s="358"/>
      <c r="X228" s="358"/>
      <c r="Y228" s="358"/>
    </row>
    <row r="229" spans="18:25" x14ac:dyDescent="0.25">
      <c r="R229" s="358"/>
      <c r="S229" s="358"/>
      <c r="T229" s="358"/>
      <c r="U229" s="358"/>
      <c r="V229" s="358"/>
      <c r="W229" s="358"/>
      <c r="X229" s="358"/>
      <c r="Y229" s="358"/>
    </row>
    <row r="230" spans="18:25" x14ac:dyDescent="0.25">
      <c r="R230" s="358"/>
      <c r="S230" s="358"/>
      <c r="T230" s="358"/>
      <c r="U230" s="358"/>
      <c r="V230" s="358"/>
      <c r="W230" s="358"/>
      <c r="X230" s="358"/>
      <c r="Y230" s="358"/>
    </row>
    <row r="231" spans="18:25" x14ac:dyDescent="0.25">
      <c r="R231" s="358"/>
      <c r="S231" s="358"/>
      <c r="T231" s="358"/>
      <c r="U231" s="358"/>
      <c r="V231" s="358"/>
      <c r="W231" s="358"/>
      <c r="X231" s="358"/>
      <c r="Y231" s="358"/>
    </row>
    <row r="232" spans="18:25" x14ac:dyDescent="0.25">
      <c r="R232" s="358"/>
      <c r="S232" s="358"/>
      <c r="T232" s="358"/>
      <c r="U232" s="358"/>
      <c r="V232" s="358"/>
      <c r="W232" s="358"/>
      <c r="X232" s="358"/>
      <c r="Y232" s="358"/>
    </row>
    <row r="233" spans="18:25" x14ac:dyDescent="0.25">
      <c r="R233" s="358"/>
      <c r="S233" s="358"/>
      <c r="T233" s="358"/>
      <c r="U233" s="358"/>
      <c r="V233" s="358"/>
      <c r="W233" s="358"/>
      <c r="X233" s="358"/>
      <c r="Y233" s="358"/>
    </row>
    <row r="234" spans="18:25" x14ac:dyDescent="0.25">
      <c r="R234" s="358"/>
      <c r="S234" s="358"/>
      <c r="T234" s="358"/>
      <c r="U234" s="358"/>
      <c r="V234" s="358"/>
      <c r="W234" s="358"/>
      <c r="X234" s="358"/>
      <c r="Y234" s="358"/>
    </row>
    <row r="235" spans="18:25" x14ac:dyDescent="0.25">
      <c r="R235" s="358"/>
      <c r="S235" s="358"/>
      <c r="T235" s="358"/>
      <c r="U235" s="358"/>
      <c r="V235" s="358"/>
      <c r="W235" s="358"/>
      <c r="X235" s="358"/>
      <c r="Y235" s="358"/>
    </row>
    <row r="236" spans="18:25" x14ac:dyDescent="0.25">
      <c r="R236" s="358"/>
      <c r="S236" s="358"/>
      <c r="T236" s="358"/>
      <c r="U236" s="358"/>
      <c r="V236" s="358"/>
      <c r="W236" s="358"/>
      <c r="X236" s="358"/>
      <c r="Y236" s="358"/>
    </row>
    <row r="237" spans="18:25" x14ac:dyDescent="0.25">
      <c r="R237" s="358"/>
      <c r="S237" s="358"/>
      <c r="T237" s="358"/>
      <c r="U237" s="358"/>
      <c r="V237" s="358"/>
      <c r="W237" s="358"/>
      <c r="X237" s="358"/>
      <c r="Y237" s="358"/>
    </row>
    <row r="238" spans="18:25" x14ac:dyDescent="0.25">
      <c r="R238" s="358"/>
      <c r="S238" s="358"/>
      <c r="T238" s="358"/>
      <c r="U238" s="358"/>
      <c r="V238" s="358"/>
      <c r="W238" s="358"/>
      <c r="X238" s="358"/>
      <c r="Y238" s="358"/>
    </row>
    <row r="239" spans="18:25" x14ac:dyDescent="0.25">
      <c r="R239" s="358"/>
      <c r="S239" s="358"/>
      <c r="T239" s="358"/>
      <c r="U239" s="358"/>
      <c r="V239" s="358"/>
      <c r="W239" s="358"/>
      <c r="X239" s="358"/>
      <c r="Y239" s="358"/>
    </row>
    <row r="240" spans="18:25" x14ac:dyDescent="0.25">
      <c r="R240" s="358"/>
      <c r="S240" s="358"/>
      <c r="T240" s="358"/>
      <c r="U240" s="358"/>
      <c r="V240" s="358"/>
      <c r="W240" s="358"/>
      <c r="X240" s="358"/>
      <c r="Y240" s="358"/>
    </row>
    <row r="241" spans="18:25" x14ac:dyDescent="0.25">
      <c r="R241" s="358"/>
      <c r="S241" s="358"/>
      <c r="T241" s="358"/>
      <c r="U241" s="358"/>
      <c r="V241" s="358"/>
      <c r="W241" s="358"/>
      <c r="X241" s="358"/>
      <c r="Y241" s="358"/>
    </row>
    <row r="242" spans="18:25" x14ac:dyDescent="0.25">
      <c r="R242" s="358"/>
      <c r="S242" s="358"/>
      <c r="T242" s="358"/>
      <c r="U242" s="358"/>
      <c r="V242" s="358"/>
      <c r="W242" s="358"/>
      <c r="X242" s="358"/>
      <c r="Y242" s="358"/>
    </row>
    <row r="243" spans="18:25" x14ac:dyDescent="0.25">
      <c r="R243" s="358"/>
      <c r="S243" s="358"/>
      <c r="T243" s="358"/>
      <c r="U243" s="358"/>
      <c r="V243" s="358"/>
      <c r="W243" s="358"/>
      <c r="X243" s="358"/>
      <c r="Y243" s="358"/>
    </row>
    <row r="244" spans="18:25" x14ac:dyDescent="0.25">
      <c r="R244" s="358"/>
      <c r="S244" s="358"/>
      <c r="T244" s="358"/>
      <c r="U244" s="358"/>
      <c r="V244" s="358"/>
      <c r="W244" s="358"/>
      <c r="X244" s="358"/>
      <c r="Y244" s="358"/>
    </row>
    <row r="245" spans="18:25" x14ac:dyDescent="0.25">
      <c r="R245" s="358"/>
      <c r="S245" s="358"/>
      <c r="T245" s="358"/>
      <c r="U245" s="358"/>
      <c r="V245" s="358"/>
      <c r="W245" s="358"/>
      <c r="X245" s="358"/>
      <c r="Y245" s="358"/>
    </row>
    <row r="246" spans="18:25" x14ac:dyDescent="0.25">
      <c r="R246" s="358"/>
      <c r="S246" s="358"/>
      <c r="T246" s="358"/>
      <c r="U246" s="358"/>
      <c r="V246" s="358"/>
      <c r="W246" s="358"/>
      <c r="X246" s="358"/>
      <c r="Y246" s="358"/>
    </row>
    <row r="247" spans="18:25" x14ac:dyDescent="0.25">
      <c r="R247" s="358"/>
      <c r="S247" s="358"/>
      <c r="T247" s="358"/>
      <c r="U247" s="358"/>
      <c r="V247" s="358"/>
      <c r="W247" s="358"/>
      <c r="X247" s="358"/>
      <c r="Y247" s="358"/>
    </row>
    <row r="248" spans="18:25" x14ac:dyDescent="0.25">
      <c r="R248" s="358"/>
      <c r="S248" s="358"/>
      <c r="T248" s="358"/>
      <c r="U248" s="358"/>
      <c r="V248" s="358"/>
      <c r="W248" s="358"/>
      <c r="X248" s="358"/>
      <c r="Y248" s="358"/>
    </row>
    <row r="249" spans="18:25" x14ac:dyDescent="0.25">
      <c r="R249" s="358"/>
      <c r="S249" s="358"/>
      <c r="T249" s="358"/>
      <c r="U249" s="358"/>
      <c r="V249" s="358"/>
      <c r="W249" s="358"/>
      <c r="X249" s="358"/>
      <c r="Y249" s="358"/>
    </row>
    <row r="250" spans="18:25" x14ac:dyDescent="0.25">
      <c r="R250" s="358"/>
      <c r="S250" s="358"/>
      <c r="T250" s="358"/>
      <c r="U250" s="358"/>
      <c r="V250" s="358"/>
      <c r="W250" s="358"/>
      <c r="X250" s="358"/>
      <c r="Y250" s="358"/>
    </row>
    <row r="251" spans="18:25" x14ac:dyDescent="0.25">
      <c r="R251" s="358"/>
      <c r="S251" s="358"/>
      <c r="T251" s="358"/>
      <c r="U251" s="358"/>
      <c r="V251" s="358"/>
      <c r="W251" s="358"/>
      <c r="X251" s="358"/>
      <c r="Y251" s="358"/>
    </row>
    <row r="252" spans="18:25" x14ac:dyDescent="0.25">
      <c r="R252" s="358"/>
      <c r="S252" s="358"/>
      <c r="T252" s="358"/>
      <c r="U252" s="358"/>
      <c r="V252" s="358"/>
      <c r="W252" s="358"/>
      <c r="X252" s="358"/>
      <c r="Y252" s="358"/>
    </row>
    <row r="253" spans="18:25" x14ac:dyDescent="0.25">
      <c r="R253" s="358"/>
      <c r="S253" s="358"/>
      <c r="T253" s="358"/>
      <c r="U253" s="358"/>
      <c r="V253" s="358"/>
      <c r="W253" s="358"/>
      <c r="X253" s="358"/>
      <c r="Y253" s="358"/>
    </row>
    <row r="254" spans="18:25" x14ac:dyDescent="0.25">
      <c r="R254" s="358"/>
      <c r="S254" s="358"/>
      <c r="T254" s="358"/>
      <c r="U254" s="358"/>
      <c r="V254" s="358"/>
      <c r="W254" s="358"/>
      <c r="X254" s="358"/>
      <c r="Y254" s="358"/>
    </row>
    <row r="255" spans="18:25" x14ac:dyDescent="0.25">
      <c r="R255" s="358"/>
      <c r="S255" s="358"/>
      <c r="T255" s="358"/>
      <c r="U255" s="358"/>
      <c r="V255" s="358"/>
      <c r="W255" s="358"/>
      <c r="X255" s="358"/>
      <c r="Y255" s="358"/>
    </row>
    <row r="256" spans="18:25" x14ac:dyDescent="0.25">
      <c r="R256" s="358"/>
      <c r="S256" s="358"/>
      <c r="T256" s="358"/>
      <c r="U256" s="358"/>
      <c r="V256" s="358"/>
      <c r="W256" s="358"/>
      <c r="X256" s="358"/>
      <c r="Y256" s="358"/>
    </row>
    <row r="257" spans="18:25" x14ac:dyDescent="0.25">
      <c r="R257" s="358"/>
      <c r="S257" s="358"/>
      <c r="T257" s="358"/>
      <c r="U257" s="358"/>
      <c r="V257" s="358"/>
      <c r="W257" s="358"/>
      <c r="X257" s="358"/>
      <c r="Y257" s="358"/>
    </row>
    <row r="258" spans="18:25" x14ac:dyDescent="0.25">
      <c r="R258" s="358"/>
      <c r="S258" s="358"/>
      <c r="T258" s="358"/>
      <c r="U258" s="358"/>
      <c r="V258" s="358"/>
      <c r="W258" s="358"/>
      <c r="X258" s="358"/>
      <c r="Y258" s="358"/>
    </row>
    <row r="259" spans="18:25" x14ac:dyDescent="0.25">
      <c r="R259" s="358"/>
      <c r="S259" s="358"/>
      <c r="T259" s="358"/>
      <c r="U259" s="358"/>
      <c r="V259" s="358"/>
      <c r="W259" s="358"/>
      <c r="X259" s="358"/>
      <c r="Y259" s="358"/>
    </row>
    <row r="260" spans="18:25" x14ac:dyDescent="0.25">
      <c r="R260" s="358"/>
      <c r="S260" s="358"/>
      <c r="T260" s="358"/>
      <c r="U260" s="358"/>
      <c r="V260" s="358"/>
      <c r="W260" s="358"/>
      <c r="X260" s="358"/>
      <c r="Y260" s="358"/>
    </row>
    <row r="261" spans="18:25" x14ac:dyDescent="0.25">
      <c r="R261" s="358"/>
      <c r="S261" s="358"/>
      <c r="T261" s="358"/>
      <c r="U261" s="358"/>
      <c r="V261" s="358"/>
      <c r="W261" s="358"/>
      <c r="X261" s="358"/>
      <c r="Y261" s="358"/>
    </row>
    <row r="262" spans="18:25" x14ac:dyDescent="0.25">
      <c r="R262" s="358"/>
      <c r="S262" s="358"/>
      <c r="T262" s="358"/>
      <c r="U262" s="358"/>
      <c r="V262" s="358"/>
      <c r="W262" s="358"/>
      <c r="X262" s="358"/>
      <c r="Y262" s="358"/>
    </row>
    <row r="263" spans="18:25" x14ac:dyDescent="0.25">
      <c r="R263" s="358"/>
      <c r="S263" s="358"/>
      <c r="T263" s="358"/>
      <c r="U263" s="358"/>
      <c r="V263" s="358"/>
      <c r="W263" s="358"/>
      <c r="X263" s="358"/>
      <c r="Y263" s="358"/>
    </row>
    <row r="264" spans="18:25" x14ac:dyDescent="0.25">
      <c r="R264" s="358"/>
      <c r="S264" s="358"/>
      <c r="T264" s="358"/>
      <c r="U264" s="358"/>
      <c r="V264" s="358"/>
      <c r="W264" s="358"/>
      <c r="X264" s="358"/>
      <c r="Y264" s="358"/>
    </row>
    <row r="265" spans="18:25" x14ac:dyDescent="0.25">
      <c r="R265" s="358"/>
      <c r="S265" s="358"/>
      <c r="T265" s="358"/>
      <c r="U265" s="358"/>
      <c r="V265" s="358"/>
      <c r="W265" s="358"/>
      <c r="X265" s="358"/>
      <c r="Y265" s="358"/>
    </row>
    <row r="266" spans="18:25" x14ac:dyDescent="0.25">
      <c r="R266" s="358"/>
      <c r="S266" s="358"/>
      <c r="T266" s="358"/>
      <c r="U266" s="358"/>
      <c r="V266" s="358"/>
      <c r="W266" s="358"/>
      <c r="X266" s="358"/>
      <c r="Y266" s="358"/>
    </row>
    <row r="267" spans="18:25" x14ac:dyDescent="0.25">
      <c r="R267" s="358"/>
      <c r="S267" s="358"/>
      <c r="T267" s="358"/>
      <c r="U267" s="358"/>
      <c r="V267" s="358"/>
      <c r="W267" s="358"/>
      <c r="X267" s="358"/>
      <c r="Y267" s="358"/>
    </row>
    <row r="268" spans="18:25" x14ac:dyDescent="0.25">
      <c r="R268" s="358"/>
      <c r="S268" s="358"/>
      <c r="T268" s="358"/>
      <c r="U268" s="358"/>
      <c r="V268" s="358"/>
      <c r="W268" s="358"/>
      <c r="X268" s="358"/>
      <c r="Y268" s="358"/>
    </row>
    <row r="269" spans="18:25" x14ac:dyDescent="0.25">
      <c r="R269" s="358"/>
      <c r="S269" s="358"/>
      <c r="T269" s="358"/>
      <c r="U269" s="358"/>
      <c r="V269" s="358"/>
      <c r="W269" s="358"/>
      <c r="X269" s="358"/>
      <c r="Y269" s="358"/>
    </row>
    <row r="270" spans="18:25" x14ac:dyDescent="0.25">
      <c r="R270" s="358"/>
      <c r="S270" s="358"/>
      <c r="T270" s="358"/>
      <c r="U270" s="358"/>
      <c r="V270" s="358"/>
      <c r="W270" s="358"/>
      <c r="X270" s="358"/>
      <c r="Y270" s="358"/>
    </row>
    <row r="271" spans="18:25" x14ac:dyDescent="0.25">
      <c r="R271" s="358"/>
      <c r="S271" s="358"/>
      <c r="T271" s="358"/>
      <c r="U271" s="358"/>
      <c r="V271" s="358"/>
      <c r="W271" s="358"/>
      <c r="X271" s="358"/>
      <c r="Y271" s="358"/>
    </row>
    <row r="272" spans="18:25" x14ac:dyDescent="0.25">
      <c r="R272" s="358"/>
      <c r="S272" s="358"/>
      <c r="T272" s="358"/>
      <c r="U272" s="358"/>
      <c r="V272" s="358"/>
      <c r="W272" s="358"/>
      <c r="X272" s="358"/>
      <c r="Y272" s="358"/>
    </row>
    <row r="273" spans="18:25" x14ac:dyDescent="0.25">
      <c r="R273" s="358"/>
      <c r="S273" s="358"/>
      <c r="T273" s="358"/>
      <c r="U273" s="358"/>
      <c r="V273" s="358"/>
      <c r="W273" s="358"/>
      <c r="X273" s="358"/>
      <c r="Y273" s="358"/>
    </row>
    <row r="274" spans="18:25" x14ac:dyDescent="0.25">
      <c r="R274" s="358"/>
      <c r="S274" s="358"/>
      <c r="T274" s="358"/>
      <c r="U274" s="358"/>
      <c r="V274" s="358"/>
      <c r="W274" s="358"/>
      <c r="X274" s="358"/>
      <c r="Y274" s="358"/>
    </row>
    <row r="275" spans="18:25" x14ac:dyDescent="0.25">
      <c r="R275" s="358"/>
      <c r="S275" s="358"/>
      <c r="T275" s="358"/>
      <c r="U275" s="358"/>
      <c r="V275" s="358"/>
      <c r="W275" s="358"/>
      <c r="X275" s="358"/>
      <c r="Y275" s="358"/>
    </row>
    <row r="276" spans="18:25" x14ac:dyDescent="0.25">
      <c r="R276" s="358"/>
      <c r="S276" s="358"/>
      <c r="T276" s="358"/>
      <c r="U276" s="358"/>
      <c r="V276" s="358"/>
      <c r="W276" s="358"/>
      <c r="X276" s="358"/>
      <c r="Y276" s="358"/>
    </row>
    <row r="277" spans="18:25" x14ac:dyDescent="0.25">
      <c r="R277" s="358"/>
      <c r="S277" s="358"/>
      <c r="T277" s="358"/>
      <c r="U277" s="358"/>
      <c r="V277" s="358"/>
      <c r="W277" s="358"/>
      <c r="X277" s="358"/>
      <c r="Y277" s="358"/>
    </row>
    <row r="278" spans="18:25" x14ac:dyDescent="0.25">
      <c r="R278" s="358"/>
      <c r="S278" s="358"/>
      <c r="T278" s="358"/>
      <c r="U278" s="358"/>
      <c r="V278" s="358"/>
      <c r="W278" s="358"/>
      <c r="X278" s="358"/>
      <c r="Y278" s="358"/>
    </row>
    <row r="279" spans="18:25" x14ac:dyDescent="0.25">
      <c r="R279" s="358"/>
      <c r="S279" s="358"/>
      <c r="T279" s="358"/>
      <c r="U279" s="358"/>
      <c r="V279" s="358"/>
      <c r="W279" s="358"/>
      <c r="X279" s="358"/>
      <c r="Y279" s="358"/>
    </row>
    <row r="280" spans="18:25" x14ac:dyDescent="0.25">
      <c r="R280" s="358"/>
      <c r="S280" s="358"/>
      <c r="T280" s="358"/>
      <c r="U280" s="358"/>
      <c r="V280" s="358"/>
      <c r="W280" s="358"/>
      <c r="X280" s="358"/>
      <c r="Y280" s="358"/>
    </row>
    <row r="281" spans="18:25" x14ac:dyDescent="0.25">
      <c r="R281" s="358"/>
      <c r="S281" s="358"/>
      <c r="T281" s="358"/>
      <c r="U281" s="358"/>
      <c r="V281" s="358"/>
      <c r="W281" s="358"/>
      <c r="X281" s="358"/>
      <c r="Y281" s="358"/>
    </row>
    <row r="282" spans="18:25" x14ac:dyDescent="0.25">
      <c r="R282" s="358"/>
      <c r="S282" s="358"/>
      <c r="T282" s="358"/>
      <c r="U282" s="358"/>
      <c r="V282" s="358"/>
      <c r="W282" s="358"/>
      <c r="X282" s="358"/>
      <c r="Y282" s="358"/>
    </row>
    <row r="283" spans="18:25" x14ac:dyDescent="0.25">
      <c r="R283" s="358"/>
      <c r="S283" s="358"/>
      <c r="T283" s="358"/>
      <c r="U283" s="358"/>
      <c r="V283" s="358"/>
      <c r="W283" s="358"/>
      <c r="X283" s="358"/>
      <c r="Y283" s="358"/>
    </row>
  </sheetData>
  <autoFilter ref="A21:AY125">
    <filterColumn colId="5" showButton="0"/>
    <filterColumn colId="9" showButton="0"/>
    <filterColumn colId="10" showButton="0"/>
    <filterColumn colId="11" showButton="0"/>
    <filterColumn colId="12" showButton="0"/>
    <filterColumn colId="13" showButton="0"/>
    <filterColumn colId="14" showButton="0"/>
    <filterColumn colId="15" showButton="0"/>
  </autoFilter>
  <mergeCells count="434">
    <mergeCell ref="Q14:Q15"/>
    <mergeCell ref="N70:Q70"/>
    <mergeCell ref="J73:M73"/>
    <mergeCell ref="N73:Q73"/>
    <mergeCell ref="J74:M74"/>
    <mergeCell ref="N74:Q74"/>
    <mergeCell ref="J70:M70"/>
    <mergeCell ref="J96:Q96"/>
    <mergeCell ref="E20:G20"/>
    <mergeCell ref="H20:I20"/>
    <mergeCell ref="N23:Q23"/>
    <mergeCell ref="F29:G29"/>
    <mergeCell ref="F30:G30"/>
    <mergeCell ref="F31:G31"/>
    <mergeCell ref="F35:G35"/>
    <mergeCell ref="F36:G36"/>
    <mergeCell ref="J32:M32"/>
    <mergeCell ref="J36:M36"/>
    <mergeCell ref="J30:Q30"/>
    <mergeCell ref="J31:M31"/>
    <mergeCell ref="N31:Q31"/>
    <mergeCell ref="N32:Q32"/>
    <mergeCell ref="N36:Q36"/>
    <mergeCell ref="F32:G32"/>
    <mergeCell ref="C18:E18"/>
    <mergeCell ref="F18:G18"/>
    <mergeCell ref="H18:J18"/>
    <mergeCell ref="H14:I14"/>
    <mergeCell ref="H15:I15"/>
    <mergeCell ref="H16:I16"/>
    <mergeCell ref="L13:M13"/>
    <mergeCell ref="N13:O13"/>
    <mergeCell ref="C24:C26"/>
    <mergeCell ref="F24:G24"/>
    <mergeCell ref="J24:M24"/>
    <mergeCell ref="N24:Q24"/>
    <mergeCell ref="F25:G25"/>
    <mergeCell ref="J25:M25"/>
    <mergeCell ref="N25:Q25"/>
    <mergeCell ref="F26:G26"/>
    <mergeCell ref="F21:G21"/>
    <mergeCell ref="J21:Q21"/>
    <mergeCell ref="C22:C23"/>
    <mergeCell ref="F22:G22"/>
    <mergeCell ref="J22:M22"/>
    <mergeCell ref="N22:Q22"/>
    <mergeCell ref="F23:G23"/>
    <mergeCell ref="J23:M23"/>
    <mergeCell ref="P8:R8"/>
    <mergeCell ref="P9:Q9"/>
    <mergeCell ref="P10:Q10"/>
    <mergeCell ref="C11:N11"/>
    <mergeCell ref="P11:R11"/>
    <mergeCell ref="P12:R12"/>
    <mergeCell ref="C1:N7"/>
    <mergeCell ref="P2:R2"/>
    <mergeCell ref="P3:Q3"/>
    <mergeCell ref="P4:Q4"/>
    <mergeCell ref="P5:Q5"/>
    <mergeCell ref="P6:Q6"/>
    <mergeCell ref="P7:Q7"/>
    <mergeCell ref="N42:Q42"/>
    <mergeCell ref="F34:G34"/>
    <mergeCell ref="J34:Q34"/>
    <mergeCell ref="J35:Q35"/>
    <mergeCell ref="J37:M37"/>
    <mergeCell ref="J33:M33"/>
    <mergeCell ref="F45:G45"/>
    <mergeCell ref="J45:M45"/>
    <mergeCell ref="N33:Q33"/>
    <mergeCell ref="N45:Q45"/>
    <mergeCell ref="F40:G40"/>
    <mergeCell ref="F41:G41"/>
    <mergeCell ref="F33:G33"/>
    <mergeCell ref="C27:C36"/>
    <mergeCell ref="F27:G27"/>
    <mergeCell ref="F28:G28"/>
    <mergeCell ref="F44:G44"/>
    <mergeCell ref="C47:C49"/>
    <mergeCell ref="F47:G47"/>
    <mergeCell ref="J47:M47"/>
    <mergeCell ref="N47:Q47"/>
    <mergeCell ref="F48:G48"/>
    <mergeCell ref="J48:M48"/>
    <mergeCell ref="N48:Q48"/>
    <mergeCell ref="F49:G49"/>
    <mergeCell ref="C42:C46"/>
    <mergeCell ref="F42:G42"/>
    <mergeCell ref="F43:G43"/>
    <mergeCell ref="F46:G46"/>
    <mergeCell ref="C37:C41"/>
    <mergeCell ref="F37:G37"/>
    <mergeCell ref="F38:G38"/>
    <mergeCell ref="F39:G39"/>
    <mergeCell ref="N37:Q37"/>
    <mergeCell ref="J41:M41"/>
    <mergeCell ref="N41:Q41"/>
    <mergeCell ref="J42:M42"/>
    <mergeCell ref="F54:G54"/>
    <mergeCell ref="F55:G55"/>
    <mergeCell ref="F56:G56"/>
    <mergeCell ref="J49:M49"/>
    <mergeCell ref="N49:Q49"/>
    <mergeCell ref="C50:C62"/>
    <mergeCell ref="F50:G50"/>
    <mergeCell ref="F51:G51"/>
    <mergeCell ref="F52:G52"/>
    <mergeCell ref="F53:G53"/>
    <mergeCell ref="F60:G60"/>
    <mergeCell ref="F61:G61"/>
    <mergeCell ref="F62:G62"/>
    <mergeCell ref="J60:M60"/>
    <mergeCell ref="N60:Q60"/>
    <mergeCell ref="J61:M61"/>
    <mergeCell ref="N61:Q61"/>
    <mergeCell ref="F57:G57"/>
    <mergeCell ref="F58:G58"/>
    <mergeCell ref="F59:G59"/>
    <mergeCell ref="J52:Q52"/>
    <mergeCell ref="J51:Q51"/>
    <mergeCell ref="J53:Q53"/>
    <mergeCell ref="J54:Q54"/>
    <mergeCell ref="F67:G67"/>
    <mergeCell ref="J67:M67"/>
    <mergeCell ref="N67:Q67"/>
    <mergeCell ref="F68:G68"/>
    <mergeCell ref="J68:M68"/>
    <mergeCell ref="N68:Q68"/>
    <mergeCell ref="C63:C74"/>
    <mergeCell ref="F63:G63"/>
    <mergeCell ref="J63:M63"/>
    <mergeCell ref="N63:Q63"/>
    <mergeCell ref="F64:G64"/>
    <mergeCell ref="F65:G65"/>
    <mergeCell ref="J65:M65"/>
    <mergeCell ref="N65:Q65"/>
    <mergeCell ref="F66:G66"/>
    <mergeCell ref="F72:G72"/>
    <mergeCell ref="F73:G73"/>
    <mergeCell ref="F74:G74"/>
    <mergeCell ref="F69:G69"/>
    <mergeCell ref="F70:G70"/>
    <mergeCell ref="F71:G71"/>
    <mergeCell ref="J69:M69"/>
    <mergeCell ref="N69:Q69"/>
    <mergeCell ref="J66:M66"/>
    <mergeCell ref="F82:G82"/>
    <mergeCell ref="F83:G83"/>
    <mergeCell ref="C84:C86"/>
    <mergeCell ref="F84:G84"/>
    <mergeCell ref="F85:G85"/>
    <mergeCell ref="F86:G86"/>
    <mergeCell ref="F80:G80"/>
    <mergeCell ref="F81:G81"/>
    <mergeCell ref="C75:C83"/>
    <mergeCell ref="F75:G75"/>
    <mergeCell ref="F76:G76"/>
    <mergeCell ref="F77:G77"/>
    <mergeCell ref="F78:G78"/>
    <mergeCell ref="F79:G79"/>
    <mergeCell ref="J104:Q104"/>
    <mergeCell ref="J103:Q103"/>
    <mergeCell ref="J105:Q105"/>
    <mergeCell ref="F89:G89"/>
    <mergeCell ref="F90:G90"/>
    <mergeCell ref="C91:C96"/>
    <mergeCell ref="F91:G91"/>
    <mergeCell ref="F92:G92"/>
    <mergeCell ref="C87:C88"/>
    <mergeCell ref="F87:G87"/>
    <mergeCell ref="F88:G88"/>
    <mergeCell ref="F95:G95"/>
    <mergeCell ref="F96:G96"/>
    <mergeCell ref="F93:G93"/>
    <mergeCell ref="F94:G94"/>
    <mergeCell ref="F102:G102"/>
    <mergeCell ref="F103:G103"/>
    <mergeCell ref="C104:C105"/>
    <mergeCell ref="F104:G104"/>
    <mergeCell ref="F105:G105"/>
    <mergeCell ref="C97:C102"/>
    <mergeCell ref="F97:G97"/>
    <mergeCell ref="F98:G98"/>
    <mergeCell ref="F99:G99"/>
    <mergeCell ref="F100:G100"/>
    <mergeCell ref="F101:G101"/>
    <mergeCell ref="F109:G109"/>
    <mergeCell ref="F110:G110"/>
    <mergeCell ref="F111:G111"/>
    <mergeCell ref="C106:C112"/>
    <mergeCell ref="F106:G106"/>
    <mergeCell ref="J106:M106"/>
    <mergeCell ref="N106:Q106"/>
    <mergeCell ref="F107:G107"/>
    <mergeCell ref="F108:G108"/>
    <mergeCell ref="J108:M108"/>
    <mergeCell ref="F112:G112"/>
    <mergeCell ref="J109:M109"/>
    <mergeCell ref="N109:Q109"/>
    <mergeCell ref="N108:Q108"/>
    <mergeCell ref="J112:Q112"/>
    <mergeCell ref="J107:Q107"/>
    <mergeCell ref="J111:Q111"/>
    <mergeCell ref="J110:Q110"/>
    <mergeCell ref="N101:Q101"/>
    <mergeCell ref="J102:M102"/>
    <mergeCell ref="N102:Q102"/>
    <mergeCell ref="J100:M100"/>
    <mergeCell ref="C113:C122"/>
    <mergeCell ref="F113:G113"/>
    <mergeCell ref="J113:M113"/>
    <mergeCell ref="N113:Q113"/>
    <mergeCell ref="F114:G114"/>
    <mergeCell ref="F115:G115"/>
    <mergeCell ref="F118:G118"/>
    <mergeCell ref="J118:M118"/>
    <mergeCell ref="N118:Q118"/>
    <mergeCell ref="F119:G119"/>
    <mergeCell ref="F116:G116"/>
    <mergeCell ref="F117:G117"/>
    <mergeCell ref="F122:G122"/>
    <mergeCell ref="J114:Q114"/>
    <mergeCell ref="J115:Q115"/>
    <mergeCell ref="J116:Q116"/>
    <mergeCell ref="J117:Q117"/>
    <mergeCell ref="J119:Q119"/>
    <mergeCell ref="F123:G123"/>
    <mergeCell ref="F124:G124"/>
    <mergeCell ref="F120:G120"/>
    <mergeCell ref="J120:M120"/>
    <mergeCell ref="N120:Q120"/>
    <mergeCell ref="F121:G121"/>
    <mergeCell ref="J121:M121"/>
    <mergeCell ref="N121:Q121"/>
    <mergeCell ref="F141:G141"/>
    <mergeCell ref="J122:Q122"/>
    <mergeCell ref="J123:Q123"/>
    <mergeCell ref="J124:Q124"/>
    <mergeCell ref="F142:G142"/>
    <mergeCell ref="F143:G143"/>
    <mergeCell ref="J141:M141"/>
    <mergeCell ref="N141:Q141"/>
    <mergeCell ref="J142:M142"/>
    <mergeCell ref="N142:Q142"/>
    <mergeCell ref="B125:E125"/>
    <mergeCell ref="E139:G139"/>
    <mergeCell ref="H139:I139"/>
    <mergeCell ref="F140:G140"/>
    <mergeCell ref="J140:Q140"/>
    <mergeCell ref="J143:M143"/>
    <mergeCell ref="N143:Q143"/>
    <mergeCell ref="F148:G148"/>
    <mergeCell ref="F149:G149"/>
    <mergeCell ref="F150:G150"/>
    <mergeCell ref="F144:G144"/>
    <mergeCell ref="C145:C146"/>
    <mergeCell ref="F145:G145"/>
    <mergeCell ref="F146:G146"/>
    <mergeCell ref="J146:M146"/>
    <mergeCell ref="J145:M145"/>
    <mergeCell ref="J150:Q150"/>
    <mergeCell ref="J147:M147"/>
    <mergeCell ref="N147:Q147"/>
    <mergeCell ref="J144:Q144"/>
    <mergeCell ref="N146:Q146"/>
    <mergeCell ref="N145:Q145"/>
    <mergeCell ref="J192:M192"/>
    <mergeCell ref="N192:Q192"/>
    <mergeCell ref="J193:M193"/>
    <mergeCell ref="N193:Q193"/>
    <mergeCell ref="F171:G171"/>
    <mergeCell ref="F172:G172"/>
    <mergeCell ref="F173:G173"/>
    <mergeCell ref="J170:M170"/>
    <mergeCell ref="N170:Q170"/>
    <mergeCell ref="J171:M171"/>
    <mergeCell ref="N171:Q171"/>
    <mergeCell ref="J172:M172"/>
    <mergeCell ref="N172:Q172"/>
    <mergeCell ref="J173:M173"/>
    <mergeCell ref="N173:Q173"/>
    <mergeCell ref="F190:G190"/>
    <mergeCell ref="J190:M190"/>
    <mergeCell ref="N190:Q190"/>
    <mergeCell ref="F176:G176"/>
    <mergeCell ref="J176:M176"/>
    <mergeCell ref="N176:Q176"/>
    <mergeCell ref="E188:G188"/>
    <mergeCell ref="H188:I188"/>
    <mergeCell ref="F189:G189"/>
    <mergeCell ref="C208:C212"/>
    <mergeCell ref="F208:G208"/>
    <mergeCell ref="J208:M208"/>
    <mergeCell ref="N208:Q208"/>
    <mergeCell ref="F209:G209"/>
    <mergeCell ref="J209:M209"/>
    <mergeCell ref="N209:Q209"/>
    <mergeCell ref="F210:G210"/>
    <mergeCell ref="J195:M195"/>
    <mergeCell ref="N195:Q195"/>
    <mergeCell ref="B196:E196"/>
    <mergeCell ref="F196:G196"/>
    <mergeCell ref="E206:G206"/>
    <mergeCell ref="H206:I206"/>
    <mergeCell ref="C191:C195"/>
    <mergeCell ref="F191:G191"/>
    <mergeCell ref="F192:G192"/>
    <mergeCell ref="F193:G193"/>
    <mergeCell ref="F194:G194"/>
    <mergeCell ref="F195:G195"/>
    <mergeCell ref="J194:M194"/>
    <mergeCell ref="N194:Q194"/>
    <mergeCell ref="J191:M191"/>
    <mergeCell ref="N191:Q191"/>
    <mergeCell ref="B213:E213"/>
    <mergeCell ref="F213:G213"/>
    <mergeCell ref="J26:M26"/>
    <mergeCell ref="N26:Q26"/>
    <mergeCell ref="J27:M27"/>
    <mergeCell ref="N27:Q27"/>
    <mergeCell ref="J28:M28"/>
    <mergeCell ref="N28:Q28"/>
    <mergeCell ref="J29:M29"/>
    <mergeCell ref="N29:Q29"/>
    <mergeCell ref="J210:M210"/>
    <mergeCell ref="N210:Q210"/>
    <mergeCell ref="F211:G211"/>
    <mergeCell ref="J211:M211"/>
    <mergeCell ref="N211:Q211"/>
    <mergeCell ref="F212:G212"/>
    <mergeCell ref="J212:M212"/>
    <mergeCell ref="N212:Q212"/>
    <mergeCell ref="J38:M38"/>
    <mergeCell ref="N38:Q38"/>
    <mergeCell ref="J39:M39"/>
    <mergeCell ref="N39:Q39"/>
    <mergeCell ref="F207:G207"/>
    <mergeCell ref="J207:Q207"/>
    <mergeCell ref="F170:G170"/>
    <mergeCell ref="C160:I160"/>
    <mergeCell ref="J82:M82"/>
    <mergeCell ref="N82:Q82"/>
    <mergeCell ref="J87:Q87"/>
    <mergeCell ref="J88:Q88"/>
    <mergeCell ref="J90:Q90"/>
    <mergeCell ref="J91:Q91"/>
    <mergeCell ref="J92:Q92"/>
    <mergeCell ref="J93:Q93"/>
    <mergeCell ref="J99:Q99"/>
    <mergeCell ref="J94:M94"/>
    <mergeCell ref="N94:Q94"/>
    <mergeCell ref="J98:M98"/>
    <mergeCell ref="N98:Q98"/>
    <mergeCell ref="J95:M95"/>
    <mergeCell ref="N95:Q95"/>
    <mergeCell ref="N154:Q154"/>
    <mergeCell ref="J155:M155"/>
    <mergeCell ref="F151:G151"/>
    <mergeCell ref="J148:Q148"/>
    <mergeCell ref="F147:G147"/>
    <mergeCell ref="F152:G152"/>
    <mergeCell ref="J152:M152"/>
    <mergeCell ref="J55:M55"/>
    <mergeCell ref="N55:Q55"/>
    <mergeCell ref="J59:M59"/>
    <mergeCell ref="N100:Q100"/>
    <mergeCell ref="B177:E177"/>
    <mergeCell ref="F177:G177"/>
    <mergeCell ref="F174:G174"/>
    <mergeCell ref="F175:G175"/>
    <mergeCell ref="J175:M175"/>
    <mergeCell ref="N175:Q175"/>
    <mergeCell ref="J174:Q174"/>
    <mergeCell ref="J156:M156"/>
    <mergeCell ref="N156:Q156"/>
    <mergeCell ref="J169:M169"/>
    <mergeCell ref="N169:Q169"/>
    <mergeCell ref="E167:G167"/>
    <mergeCell ref="H167:I167"/>
    <mergeCell ref="F168:G168"/>
    <mergeCell ref="J168:Q168"/>
    <mergeCell ref="F156:G156"/>
    <mergeCell ref="B157:E157"/>
    <mergeCell ref="F157:G157"/>
    <mergeCell ref="C169:C176"/>
    <mergeCell ref="F169:G169"/>
    <mergeCell ref="R82:Y82"/>
    <mergeCell ref="J83:Q83"/>
    <mergeCell ref="J84:Q84"/>
    <mergeCell ref="J85:Q85"/>
    <mergeCell ref="J86:Q86"/>
    <mergeCell ref="J189:Q189"/>
    <mergeCell ref="J40:Q40"/>
    <mergeCell ref="J43:Q43"/>
    <mergeCell ref="J44:Q44"/>
    <mergeCell ref="J46:Q46"/>
    <mergeCell ref="J50:Q50"/>
    <mergeCell ref="J56:Q56"/>
    <mergeCell ref="J62:Q62"/>
    <mergeCell ref="J78:Q78"/>
    <mergeCell ref="J79:Q79"/>
    <mergeCell ref="J77:Q77"/>
    <mergeCell ref="J75:M75"/>
    <mergeCell ref="N75:Q75"/>
    <mergeCell ref="J76:M76"/>
    <mergeCell ref="N76:Q76"/>
    <mergeCell ref="J57:Q57"/>
    <mergeCell ref="J58:Q58"/>
    <mergeCell ref="J71:Q71"/>
    <mergeCell ref="J72:Q72"/>
    <mergeCell ref="C152:C155"/>
    <mergeCell ref="J89:M89"/>
    <mergeCell ref="N89:Q89"/>
    <mergeCell ref="J97:M97"/>
    <mergeCell ref="N97:Q97"/>
    <mergeCell ref="J101:M101"/>
    <mergeCell ref="N59:Q59"/>
    <mergeCell ref="J64:Q64"/>
    <mergeCell ref="J80:Q80"/>
    <mergeCell ref="J81:Q81"/>
    <mergeCell ref="N66:Q66"/>
    <mergeCell ref="N152:Q152"/>
    <mergeCell ref="F153:G153"/>
    <mergeCell ref="J153:M153"/>
    <mergeCell ref="N153:Q153"/>
    <mergeCell ref="F154:G154"/>
    <mergeCell ref="N155:Q155"/>
    <mergeCell ref="J149:M149"/>
    <mergeCell ref="N149:Q149"/>
    <mergeCell ref="J151:M151"/>
    <mergeCell ref="N151:Q151"/>
    <mergeCell ref="F155:G155"/>
    <mergeCell ref="J154:M154"/>
    <mergeCell ref="C148:C150"/>
  </mergeCells>
  <conditionalFormatting sqref="E128 H72 H21:H22 H62 H84:H87 H46 H92 H66:H68 H64 H56 H52:H53 H48:H49 H38:H41">
    <cfRule type="colorScale" priority="815">
      <colorScale>
        <cfvo type="num" val="$M$9"/>
        <cfvo type="num" val="$M$10"/>
        <color rgb="FFFF3300"/>
        <color rgb="FF08B808"/>
      </colorScale>
    </cfRule>
  </conditionalFormatting>
  <conditionalFormatting sqref="N47 K125:M127 K157:M157 K177:M177 K196:M196 K18:M18 J128:M142 J158:M173 J178:M189 J197:M207 J64 J55:M55 J63:M63 J73:M73 J71:J72 J75:M75 J89:M89 J97:M98 J32:M33 J34 J45:M45 J118:M118 J19:M29 J106:M106 J113:M113 J120:M121 J145:M147 J144 J40 J43 J46 J50:J54 J56:J58 J62 J88 J100:M102 J99 J103:J104 J108:M109 J114:J115 J122:J123 K13:L13 N13 J149:M149 J148 J151:M156 J213:M1048576 J36:M39 J41:M42 J47:M49 J65:M68 J70:M70 J1:M7 J9:M12 K8:M8 J16:M17 L14:N14 L15:M15 J14:J15">
    <cfRule type="cellIs" dxfId="1164" priority="800" operator="equal">
      <formula>$P$12</formula>
    </cfRule>
  </conditionalFormatting>
  <conditionalFormatting sqref="J23:M23">
    <cfRule type="cellIs" dxfId="1163" priority="799" operator="equal">
      <formula>$P$12</formula>
    </cfRule>
  </conditionalFormatting>
  <conditionalFormatting sqref="J24:M24">
    <cfRule type="cellIs" dxfId="1162" priority="798" operator="equal">
      <formula>$P$12</formula>
    </cfRule>
  </conditionalFormatting>
  <conditionalFormatting sqref="J25:M25">
    <cfRule type="cellIs" dxfId="1161" priority="797" operator="equal">
      <formula>$P$12</formula>
    </cfRule>
  </conditionalFormatting>
  <conditionalFormatting sqref="J27">
    <cfRule type="cellIs" dxfId="1160" priority="796" operator="equal">
      <formula>$P$12</formula>
    </cfRule>
  </conditionalFormatting>
  <conditionalFormatting sqref="J37">
    <cfRule type="cellIs" dxfId="1159" priority="795" operator="equal">
      <formula>$P$12</formula>
    </cfRule>
  </conditionalFormatting>
  <conditionalFormatting sqref="J38:J39">
    <cfRule type="cellIs" dxfId="1158" priority="790" operator="equal">
      <formula>$P$12</formula>
    </cfRule>
  </conditionalFormatting>
  <conditionalFormatting sqref="J41">
    <cfRule type="cellIs" dxfId="1157" priority="789" operator="equal">
      <formula>$P$12</formula>
    </cfRule>
  </conditionalFormatting>
  <conditionalFormatting sqref="J28:J29 J32:J34">
    <cfRule type="cellIs" dxfId="1156" priority="788" operator="equal">
      <formula>$P$12</formula>
    </cfRule>
  </conditionalFormatting>
  <conditionalFormatting sqref="J47:M47">
    <cfRule type="cellIs" dxfId="1155" priority="787" operator="equal">
      <formula>$P$12</formula>
    </cfRule>
  </conditionalFormatting>
  <conditionalFormatting sqref="N48">
    <cfRule type="cellIs" dxfId="1154" priority="786" operator="equal">
      <formula>$P$12</formula>
    </cfRule>
  </conditionalFormatting>
  <conditionalFormatting sqref="J48:M48">
    <cfRule type="cellIs" dxfId="1153" priority="785" operator="equal">
      <formula>$P$12</formula>
    </cfRule>
  </conditionalFormatting>
  <conditionalFormatting sqref="N49">
    <cfRule type="cellIs" dxfId="1152" priority="784" operator="equal">
      <formula>$P$12</formula>
    </cfRule>
  </conditionalFormatting>
  <conditionalFormatting sqref="J49:M49">
    <cfRule type="cellIs" dxfId="1151" priority="783" operator="equal">
      <formula>$P$12</formula>
    </cfRule>
  </conditionalFormatting>
  <conditionalFormatting sqref="N63">
    <cfRule type="cellIs" dxfId="1150" priority="782" operator="equal">
      <formula>$P$12</formula>
    </cfRule>
  </conditionalFormatting>
  <conditionalFormatting sqref="J63:M63">
    <cfRule type="cellIs" dxfId="1149" priority="781" operator="equal">
      <formula>$P$12</formula>
    </cfRule>
  </conditionalFormatting>
  <conditionalFormatting sqref="N65">
    <cfRule type="cellIs" dxfId="1148" priority="780" operator="equal">
      <formula>$P$12</formula>
    </cfRule>
  </conditionalFormatting>
  <conditionalFormatting sqref="J65:M65">
    <cfRule type="cellIs" dxfId="1147" priority="779" operator="equal">
      <formula>$P$12</formula>
    </cfRule>
  </conditionalFormatting>
  <conditionalFormatting sqref="N67">
    <cfRule type="cellIs" dxfId="1146" priority="778" operator="equal">
      <formula>$P$12</formula>
    </cfRule>
  </conditionalFormatting>
  <conditionalFormatting sqref="J67:M67">
    <cfRule type="cellIs" dxfId="1145" priority="777" operator="equal">
      <formula>$P$12</formula>
    </cfRule>
  </conditionalFormatting>
  <conditionalFormatting sqref="N68">
    <cfRule type="cellIs" dxfId="1144" priority="776" operator="equal">
      <formula>$P$12</formula>
    </cfRule>
  </conditionalFormatting>
  <conditionalFormatting sqref="J68:M68">
    <cfRule type="cellIs" dxfId="1143" priority="775" operator="equal">
      <formula>$P$12</formula>
    </cfRule>
  </conditionalFormatting>
  <conditionalFormatting sqref="J71">
    <cfRule type="cellIs" dxfId="1142" priority="768" operator="equal">
      <formula>$P$12</formula>
    </cfRule>
  </conditionalFormatting>
  <conditionalFormatting sqref="J98:M98">
    <cfRule type="cellIs" dxfId="1141" priority="766" operator="equal">
      <formula>$P$12</formula>
    </cfRule>
  </conditionalFormatting>
  <conditionalFormatting sqref="J99">
    <cfRule type="cellIs" dxfId="1140" priority="765" operator="equal">
      <formula>$P$12</formula>
    </cfRule>
  </conditionalFormatting>
  <conditionalFormatting sqref="J100:M100">
    <cfRule type="cellIs" dxfId="1139" priority="764" operator="equal">
      <formula>$P$12</formula>
    </cfRule>
  </conditionalFormatting>
  <conditionalFormatting sqref="J101:M101">
    <cfRule type="cellIs" dxfId="1138" priority="763" operator="equal">
      <formula>$P$12</formula>
    </cfRule>
  </conditionalFormatting>
  <conditionalFormatting sqref="J104">
    <cfRule type="cellIs" dxfId="1137" priority="762" operator="equal">
      <formula>$P$12</formula>
    </cfRule>
  </conditionalFormatting>
  <conditionalFormatting sqref="J106:M106">
    <cfRule type="cellIs" dxfId="1136" priority="761" operator="equal">
      <formula>$P$12</formula>
    </cfRule>
  </conditionalFormatting>
  <conditionalFormatting sqref="J113:M113">
    <cfRule type="cellIs" dxfId="1135" priority="760" operator="equal">
      <formula>$P$12</formula>
    </cfRule>
  </conditionalFormatting>
  <conditionalFormatting sqref="J115">
    <cfRule type="cellIs" dxfId="1134" priority="759" operator="equal">
      <formula>$P$12</formula>
    </cfRule>
  </conditionalFormatting>
  <conditionalFormatting sqref="J152:M152">
    <cfRule type="cellIs" dxfId="1133" priority="736" operator="equal">
      <formula>$P$12</formula>
    </cfRule>
  </conditionalFormatting>
  <conditionalFormatting sqref="J49">
    <cfRule type="cellIs" dxfId="1132" priority="554" operator="equal">
      <formula>$P$12</formula>
    </cfRule>
  </conditionalFormatting>
  <conditionalFormatting sqref="J118:M118">
    <cfRule type="cellIs" dxfId="1131" priority="756" operator="equal">
      <formula>$P$12</formula>
    </cfRule>
  </conditionalFormatting>
  <conditionalFormatting sqref="J121:M121">
    <cfRule type="cellIs" dxfId="1130" priority="754" operator="equal">
      <formula>$P$12</formula>
    </cfRule>
  </conditionalFormatting>
  <conditionalFormatting sqref="E141:E145 E147:E156">
    <cfRule type="cellIs" dxfId="1129" priority="751" operator="equal">
      <formula>1</formula>
    </cfRule>
    <cfRule type="cellIs" dxfId="1128" priority="752" operator="equal">
      <formula>0</formula>
    </cfRule>
  </conditionalFormatting>
  <conditionalFormatting sqref="J153:M153">
    <cfRule type="cellIs" dxfId="1127" priority="735" operator="equal">
      <formula>$P$12</formula>
    </cfRule>
  </conditionalFormatting>
  <conditionalFormatting sqref="J155:M155">
    <cfRule type="cellIs" dxfId="1126" priority="734" operator="equal">
      <formula>$P$12</formula>
    </cfRule>
  </conditionalFormatting>
  <conditionalFormatting sqref="E146">
    <cfRule type="colorScale" priority="731">
      <colorScale>
        <cfvo type="num" val="$M$9"/>
        <cfvo type="num" val="$M$10"/>
        <color rgb="FFFF3300"/>
        <color rgb="FF08B808"/>
      </colorScale>
    </cfRule>
  </conditionalFormatting>
  <conditionalFormatting sqref="H22 E146 H62 H46 H66:H68 H64 H56 H52:H53 H48:H49 H38:H41 H72 H92 H142 H151:H155">
    <cfRule type="colorScale" priority="730">
      <colorScale>
        <cfvo type="num" val="0"/>
        <cfvo type="num" val="$K$13"/>
        <cfvo type="num" val="1"/>
        <color rgb="FFFF0000"/>
        <color theme="0"/>
        <color rgb="FF08B808"/>
      </colorScale>
    </cfRule>
  </conditionalFormatting>
  <conditionalFormatting sqref="E146">
    <cfRule type="cellIs" dxfId="1125" priority="729" operator="equal">
      <formula>2</formula>
    </cfRule>
  </conditionalFormatting>
  <conditionalFormatting sqref="J146:M146">
    <cfRule type="cellIs" dxfId="1124" priority="728" operator="equal">
      <formula>$P$12</formula>
    </cfRule>
  </conditionalFormatting>
  <conditionalFormatting sqref="J141:M141">
    <cfRule type="cellIs" dxfId="1123" priority="727" operator="equal">
      <formula>$P$12</formula>
    </cfRule>
  </conditionalFormatting>
  <conditionalFormatting sqref="K157:Q157 K177:Q177 K196:Q196 K18:Q18 J158:Q173 J178:Q189 J197:Q207 J64 J55:Q55 J63:Q63 N60:Q61 N69:Q69 J73:Q73 J71:J72 J75:Q75 N74:Q74 J89:Q89 J97:Q98 J32:Q33 N31:Q31 J34 J45:Q45 J118:Q118 J19:Q29 J106:Q106 J113:Q113 J120:Q121 J145:Q147 J144 J40 J43 J46 J50:J54 J56:J58 J62 J88 J100:Q102 J99 J103:J104 J108:Q109 J114:J115 J122:J123 J125:Q142 K13:L13 N13 N143:Q143 J149:Q149 J148 J151:Q156 N175:Q176 N190:Q195 J213:Q1048576 N208:Q212 J36:Q39 J41:Q42 J47:Q49 J65:Q68 J70:Q70 J1:Q7 J9:Q12 K8:Q8 J16:Q17 L15:M15 J14:J15 P13 P15 R15 L14:R14">
    <cfRule type="cellIs" dxfId="1122" priority="726" operator="equal">
      <formula>"SIN AVANCE"</formula>
    </cfRule>
  </conditionalFormatting>
  <conditionalFormatting sqref="E169:E176">
    <cfRule type="cellIs" dxfId="1121" priority="722" operator="equal">
      <formula>1</formula>
    </cfRule>
    <cfRule type="cellIs" dxfId="1120" priority="723" operator="equal">
      <formula>0</formula>
    </cfRule>
  </conditionalFormatting>
  <conditionalFormatting sqref="E190:E195">
    <cfRule type="colorScale" priority="702">
      <colorScale>
        <cfvo type="num" val="$M$9"/>
        <cfvo type="num" val="$M$10"/>
        <color rgb="FFFF3300"/>
        <color rgb="FF08B808"/>
      </colorScale>
    </cfRule>
  </conditionalFormatting>
  <conditionalFormatting sqref="E190:E195">
    <cfRule type="colorScale" priority="701">
      <colorScale>
        <cfvo type="num" val="0"/>
        <cfvo type="num" val="$K$13"/>
        <cfvo type="num" val="1"/>
        <color rgb="FFFF0000"/>
        <color theme="0"/>
        <color rgb="FF08B808"/>
      </colorScale>
    </cfRule>
  </conditionalFormatting>
  <conditionalFormatting sqref="E190:E195">
    <cfRule type="cellIs" dxfId="1119" priority="700" operator="equal">
      <formula>2</formula>
    </cfRule>
  </conditionalFormatting>
  <conditionalFormatting sqref="J41">
    <cfRule type="cellIs" dxfId="1118" priority="568" operator="equal">
      <formula>$P$12</formula>
    </cfRule>
  </conditionalFormatting>
  <conditionalFormatting sqref="J41">
    <cfRule type="cellIs" dxfId="1117" priority="567" operator="equal">
      <formula>$P$12</formula>
    </cfRule>
  </conditionalFormatting>
  <conditionalFormatting sqref="E208:E212">
    <cfRule type="colorScale" priority="676">
      <colorScale>
        <cfvo type="num" val="$M$9"/>
        <cfvo type="num" val="$M$10"/>
        <color rgb="FFFF3300"/>
        <color rgb="FF08B808"/>
      </colorScale>
    </cfRule>
  </conditionalFormatting>
  <conditionalFormatting sqref="E208:E212">
    <cfRule type="colorScale" priority="675">
      <colorScale>
        <cfvo type="num" val="0"/>
        <cfvo type="num" val="$K$13"/>
        <cfvo type="num" val="1"/>
        <color rgb="FFFF0000"/>
        <color theme="0"/>
        <color rgb="FF08B808"/>
      </colorScale>
    </cfRule>
  </conditionalFormatting>
  <conditionalFormatting sqref="E208:E212">
    <cfRule type="cellIs" dxfId="1116" priority="674" operator="equal">
      <formula>2</formula>
    </cfRule>
  </conditionalFormatting>
  <conditionalFormatting sqref="H21:H22 H72 H62 H84:H87 H46 H92 H66:H68 H64 H56 H52:H53 H48:H49 H38:H41">
    <cfRule type="colorScale" priority="667">
      <colorScale>
        <cfvo type="num" val="$P$6"/>
        <cfvo type="max"/>
        <color rgb="FFFF7128"/>
        <color rgb="FFFFEF9C"/>
      </colorScale>
    </cfRule>
    <cfRule type="colorScale" priority="668">
      <colorScale>
        <cfvo type="num" val="$P$6"/>
        <cfvo type="max"/>
        <color rgb="FFFF7128"/>
        <color rgb="FFFFEF9C"/>
      </colorScale>
    </cfRule>
  </conditionalFormatting>
  <conditionalFormatting sqref="H84:H87">
    <cfRule type="colorScale" priority="660">
      <colorScale>
        <cfvo type="num" val="0"/>
        <cfvo type="num" val="$K$13"/>
        <cfvo type="num" val="1"/>
        <color rgb="FFFF0000"/>
        <color theme="0"/>
        <color rgb="FF08B808"/>
      </colorScale>
    </cfRule>
  </conditionalFormatting>
  <conditionalFormatting sqref="H72 H157:H159 H177:H187 H196:H205 H213:H1048576 H1:H14 H62 H84:H87 H46 H125:H138 H16:H22 H92 H66:H68 H64 H56 H52:H53 H48:H49 H38:H41 H161:H166">
    <cfRule type="cellIs" dxfId="1115" priority="659" operator="equal">
      <formula>2</formula>
    </cfRule>
  </conditionalFormatting>
  <conditionalFormatting sqref="H97:H102">
    <cfRule type="colorScale" priority="653">
      <colorScale>
        <cfvo type="num" val="0"/>
        <cfvo type="num" val="$K$125"/>
        <cfvo type="max"/>
        <color rgb="FFFF0000"/>
        <color theme="0"/>
        <color rgb="FF00B050"/>
      </colorScale>
    </cfRule>
  </conditionalFormatting>
  <conditionalFormatting sqref="H140">
    <cfRule type="colorScale" priority="650">
      <colorScale>
        <cfvo type="num" val="$M$9"/>
        <cfvo type="num" val="$M$10"/>
        <color rgb="FFFF3300"/>
        <color rgb="FF08B808"/>
      </colorScale>
    </cfRule>
  </conditionalFormatting>
  <conditionalFormatting sqref="H140">
    <cfRule type="colorScale" priority="651">
      <colorScale>
        <cfvo type="num" val="$P$6"/>
        <cfvo type="max"/>
        <color rgb="FFFF7128"/>
        <color rgb="FFFFEF9C"/>
      </colorScale>
    </cfRule>
    <cfRule type="colorScale" priority="652">
      <colorScale>
        <cfvo type="num" val="$P$6"/>
        <cfvo type="max"/>
        <color rgb="FFFF7128"/>
        <color rgb="FFFFEF9C"/>
      </colorScale>
    </cfRule>
  </conditionalFormatting>
  <conditionalFormatting sqref="H139:H140">
    <cfRule type="cellIs" dxfId="1114" priority="649" operator="equal">
      <formula>2</formula>
    </cfRule>
  </conditionalFormatting>
  <conditionalFormatting sqref="H141">
    <cfRule type="colorScale" priority="646">
      <colorScale>
        <cfvo type="num" val="$M$9"/>
        <cfvo type="num" val="$M$10"/>
        <color rgb="FFFF3300"/>
        <color rgb="FF08B808"/>
      </colorScale>
    </cfRule>
  </conditionalFormatting>
  <conditionalFormatting sqref="H141">
    <cfRule type="colorScale" priority="647">
      <colorScale>
        <cfvo type="num" val="$P$6"/>
        <cfvo type="max"/>
        <color rgb="FFFF7128"/>
        <color rgb="FFFFEF9C"/>
      </colorScale>
    </cfRule>
    <cfRule type="colorScale" priority="648">
      <colorScale>
        <cfvo type="num" val="$P$6"/>
        <cfvo type="max"/>
        <color rgb="FFFF7128"/>
        <color rgb="FFFFEF9C"/>
      </colorScale>
    </cfRule>
  </conditionalFormatting>
  <conditionalFormatting sqref="H141">
    <cfRule type="colorScale" priority="645">
      <colorScale>
        <cfvo type="num" val="0"/>
        <cfvo type="num" val="$K$13"/>
        <cfvo type="num" val="1"/>
        <color rgb="FFFF0000"/>
        <color theme="0"/>
        <color rgb="FF08B808"/>
      </colorScale>
    </cfRule>
  </conditionalFormatting>
  <conditionalFormatting sqref="H141">
    <cfRule type="cellIs" dxfId="1113" priority="644" operator="equal">
      <formula>2</formula>
    </cfRule>
  </conditionalFormatting>
  <conditionalFormatting sqref="H144:H149 H142 H151:H155">
    <cfRule type="colorScale" priority="641">
      <colorScale>
        <cfvo type="num" val="$M$9"/>
        <cfvo type="num" val="$M$10"/>
        <color rgb="FFFF3300"/>
        <color rgb="FF08B808"/>
      </colorScale>
    </cfRule>
  </conditionalFormatting>
  <conditionalFormatting sqref="H144:H149 H142 H151:H155">
    <cfRule type="colorScale" priority="642">
      <colorScale>
        <cfvo type="num" val="$P$6"/>
        <cfvo type="max"/>
        <color rgb="FFFF7128"/>
        <color rgb="FFFFEF9C"/>
      </colorScale>
    </cfRule>
    <cfRule type="colorScale" priority="643">
      <colorScale>
        <cfvo type="num" val="$P$6"/>
        <cfvo type="max"/>
        <color rgb="FFFF7128"/>
        <color rgb="FFFFEF9C"/>
      </colorScale>
    </cfRule>
  </conditionalFormatting>
  <conditionalFormatting sqref="H144:H149">
    <cfRule type="colorScale" priority="640">
      <colorScale>
        <cfvo type="num" val="0"/>
        <cfvo type="num" val="$K$13"/>
        <cfvo type="num" val="1"/>
        <color rgb="FFFF0000"/>
        <color theme="0"/>
        <color rgb="FF08B808"/>
      </colorScale>
    </cfRule>
  </conditionalFormatting>
  <conditionalFormatting sqref="H142 H144:H149 H151:H155">
    <cfRule type="cellIs" dxfId="1112" priority="639" operator="equal">
      <formula>2</formula>
    </cfRule>
  </conditionalFormatting>
  <conditionalFormatting sqref="I132">
    <cfRule type="cellIs" dxfId="1111" priority="638" operator="equal">
      <formula>$P$12</formula>
    </cfRule>
  </conditionalFormatting>
  <conditionalFormatting sqref="I132">
    <cfRule type="cellIs" dxfId="1110" priority="637" operator="equal">
      <formula>"SIN AVANCE"</formula>
    </cfRule>
  </conditionalFormatting>
  <conditionalFormatting sqref="H169:H173">
    <cfRule type="colorScale" priority="634">
      <colorScale>
        <cfvo type="num" val="$M$9"/>
        <cfvo type="num" val="$M$10"/>
        <color rgb="FFFF3300"/>
        <color rgb="FF08B808"/>
      </colorScale>
    </cfRule>
  </conditionalFormatting>
  <conditionalFormatting sqref="H169:H173">
    <cfRule type="colorScale" priority="635">
      <colorScale>
        <cfvo type="num" val="$P$6"/>
        <cfvo type="max"/>
        <color rgb="FFFF7128"/>
        <color rgb="FFFFEF9C"/>
      </colorScale>
    </cfRule>
    <cfRule type="colorScale" priority="636">
      <colorScale>
        <cfvo type="num" val="$P$6"/>
        <cfvo type="max"/>
        <color rgb="FFFF7128"/>
        <color rgb="FFFFEF9C"/>
      </colorScale>
    </cfRule>
  </conditionalFormatting>
  <conditionalFormatting sqref="H169:H173">
    <cfRule type="colorScale" priority="633">
      <colorScale>
        <cfvo type="num" val="0"/>
        <cfvo type="num" val="$K$13"/>
        <cfvo type="num" val="1"/>
        <color rgb="FFFF0000"/>
        <color theme="0"/>
        <color rgb="FF08B808"/>
      </colorScale>
    </cfRule>
  </conditionalFormatting>
  <conditionalFormatting sqref="H169:H173">
    <cfRule type="cellIs" dxfId="1109" priority="632" operator="equal">
      <formula>2</formula>
    </cfRule>
  </conditionalFormatting>
  <conditionalFormatting sqref="H174">
    <cfRule type="cellIs" dxfId="1108" priority="630" operator="equal">
      <formula>1</formula>
    </cfRule>
    <cfRule type="cellIs" dxfId="1107" priority="631" operator="equal">
      <formula>0</formula>
    </cfRule>
  </conditionalFormatting>
  <conditionalFormatting sqref="H194:H195">
    <cfRule type="colorScale" priority="510">
      <colorScale>
        <cfvo type="num" val="$P$6"/>
        <cfvo type="max"/>
        <color rgb="FFFF7128"/>
        <color rgb="FFFFEF9C"/>
      </colorScale>
    </cfRule>
    <cfRule type="colorScale" priority="511">
      <colorScale>
        <cfvo type="num" val="$P$6"/>
        <cfvo type="max"/>
        <color rgb="FFFF7128"/>
        <color rgb="FFFFEF9C"/>
      </colorScale>
    </cfRule>
  </conditionalFormatting>
  <conditionalFormatting sqref="H61">
    <cfRule type="colorScale" priority="508">
      <colorScale>
        <cfvo type="num" val="0"/>
        <cfvo type="num" val="$K$13"/>
        <cfvo type="num" val="1"/>
        <color rgb="FFFF0000"/>
        <color theme="0"/>
        <color rgb="FF08B808"/>
      </colorScale>
    </cfRule>
  </conditionalFormatting>
  <conditionalFormatting sqref="H168">
    <cfRule type="colorScale" priority="622">
      <colorScale>
        <cfvo type="num" val="$M$9"/>
        <cfvo type="num" val="$M$10"/>
        <color rgb="FFFF3300"/>
        <color rgb="FF08B808"/>
      </colorScale>
    </cfRule>
  </conditionalFormatting>
  <conditionalFormatting sqref="H168">
    <cfRule type="colorScale" priority="623">
      <colorScale>
        <cfvo type="num" val="$P$6"/>
        <cfvo type="max"/>
        <color rgb="FFFF7128"/>
        <color rgb="FFFFEF9C"/>
      </colorScale>
    </cfRule>
    <cfRule type="colorScale" priority="624">
      <colorScale>
        <cfvo type="num" val="$P$6"/>
        <cfvo type="max"/>
        <color rgb="FFFF7128"/>
        <color rgb="FFFFEF9C"/>
      </colorScale>
    </cfRule>
  </conditionalFormatting>
  <conditionalFormatting sqref="H167:H168">
    <cfRule type="cellIs" dxfId="1106" priority="621" operator="equal">
      <formula>2</formula>
    </cfRule>
  </conditionalFormatting>
  <conditionalFormatting sqref="H189">
    <cfRule type="colorScale" priority="618">
      <colorScale>
        <cfvo type="num" val="$M$9"/>
        <cfvo type="num" val="$M$10"/>
        <color rgb="FFFF3300"/>
        <color rgb="FF08B808"/>
      </colorScale>
    </cfRule>
  </conditionalFormatting>
  <conditionalFormatting sqref="H189">
    <cfRule type="colorScale" priority="619">
      <colorScale>
        <cfvo type="num" val="$P$6"/>
        <cfvo type="max"/>
        <color rgb="FFFF7128"/>
        <color rgb="FFFFEF9C"/>
      </colorScale>
    </cfRule>
    <cfRule type="colorScale" priority="620">
      <colorScale>
        <cfvo type="num" val="$P$6"/>
        <cfvo type="max"/>
        <color rgb="FFFF7128"/>
        <color rgb="FFFFEF9C"/>
      </colorScale>
    </cfRule>
  </conditionalFormatting>
  <conditionalFormatting sqref="H188:H189">
    <cfRule type="cellIs" dxfId="1105" priority="617" operator="equal">
      <formula>2</formula>
    </cfRule>
  </conditionalFormatting>
  <conditionalFormatting sqref="H207">
    <cfRule type="colorScale" priority="614">
      <colorScale>
        <cfvo type="num" val="$M$9"/>
        <cfvo type="num" val="$M$10"/>
        <color rgb="FFFF3300"/>
        <color rgb="FF08B808"/>
      </colorScale>
    </cfRule>
  </conditionalFormatting>
  <conditionalFormatting sqref="H207">
    <cfRule type="colorScale" priority="615">
      <colorScale>
        <cfvo type="num" val="$P$6"/>
        <cfvo type="max"/>
        <color rgb="FFFF7128"/>
        <color rgb="FFFFEF9C"/>
      </colorScale>
    </cfRule>
    <cfRule type="colorScale" priority="616">
      <colorScale>
        <cfvo type="num" val="$P$6"/>
        <cfvo type="max"/>
        <color rgb="FFFF7128"/>
        <color rgb="FFFFEF9C"/>
      </colorScale>
    </cfRule>
  </conditionalFormatting>
  <conditionalFormatting sqref="H206:H207">
    <cfRule type="cellIs" dxfId="1104" priority="613" operator="equal">
      <formula>2</formula>
    </cfRule>
  </conditionalFormatting>
  <conditionalFormatting sqref="J43">
    <cfRule type="cellIs" dxfId="1103" priority="610" operator="equal">
      <formula>$P$12</formula>
    </cfRule>
  </conditionalFormatting>
  <conditionalFormatting sqref="J23:M23">
    <cfRule type="cellIs" dxfId="1102" priority="603" operator="equal">
      <formula>$P$12</formula>
    </cfRule>
  </conditionalFormatting>
  <conditionalFormatting sqref="J25:M25">
    <cfRule type="cellIs" dxfId="1101" priority="602" operator="equal">
      <formula>$P$12</formula>
    </cfRule>
  </conditionalFormatting>
  <conditionalFormatting sqref="J38">
    <cfRule type="cellIs" dxfId="1100" priority="601" operator="equal">
      <formula>$P$12</formula>
    </cfRule>
  </conditionalFormatting>
  <conditionalFormatting sqref="J39">
    <cfRule type="cellIs" dxfId="1099" priority="600" operator="equal">
      <formula>$P$12</formula>
    </cfRule>
  </conditionalFormatting>
  <conditionalFormatting sqref="J41">
    <cfRule type="cellIs" dxfId="1098" priority="599" operator="equal">
      <formula>$P$12</formula>
    </cfRule>
  </conditionalFormatting>
  <conditionalFormatting sqref="N45">
    <cfRule type="cellIs" dxfId="1097" priority="598" operator="equal">
      <formula>$P$12</formula>
    </cfRule>
  </conditionalFormatting>
  <conditionalFormatting sqref="J45:M45">
    <cfRule type="cellIs" dxfId="1096" priority="597" operator="equal">
      <formula>$P$12</formula>
    </cfRule>
  </conditionalFormatting>
  <conditionalFormatting sqref="J48:M49">
    <cfRule type="cellIs" dxfId="1095" priority="596" operator="equal">
      <formula>$P$12</formula>
    </cfRule>
  </conditionalFormatting>
  <conditionalFormatting sqref="J68:M68">
    <cfRule type="cellIs" dxfId="1094" priority="595" operator="equal">
      <formula>$P$12</formula>
    </cfRule>
  </conditionalFormatting>
  <conditionalFormatting sqref="J88">
    <cfRule type="cellIs" dxfId="1093" priority="594" operator="equal">
      <formula>$P$12</formula>
    </cfRule>
  </conditionalFormatting>
  <conditionalFormatting sqref="N108">
    <cfRule type="cellIs" dxfId="1092" priority="593" operator="equal">
      <formula>$P$12</formula>
    </cfRule>
  </conditionalFormatting>
  <conditionalFormatting sqref="J108:M108">
    <cfRule type="cellIs" dxfId="1091" priority="592" operator="equal">
      <formula>$P$12</formula>
    </cfRule>
  </conditionalFormatting>
  <conditionalFormatting sqref="N120">
    <cfRule type="cellIs" dxfId="1090" priority="591" operator="equal">
      <formula>$P$12</formula>
    </cfRule>
  </conditionalFormatting>
  <conditionalFormatting sqref="J120:M120">
    <cfRule type="cellIs" dxfId="1089" priority="590" operator="equal">
      <formula>$P$12</formula>
    </cfRule>
  </conditionalFormatting>
  <conditionalFormatting sqref="J71">
    <cfRule type="cellIs" dxfId="1088" priority="588" operator="equal">
      <formula>$P$12</formula>
    </cfRule>
  </conditionalFormatting>
  <conditionalFormatting sqref="J144">
    <cfRule type="cellIs" dxfId="1087" priority="586" operator="equal">
      <formula>$P$12</formula>
    </cfRule>
  </conditionalFormatting>
  <conditionalFormatting sqref="J142:M142">
    <cfRule type="cellIs" dxfId="1086" priority="585" operator="equal">
      <formula>$P$12</formula>
    </cfRule>
  </conditionalFormatting>
  <conditionalFormatting sqref="J145:M147 J144 J149:M149 J148 J151:M156">
    <cfRule type="cellIs" dxfId="1085" priority="584" operator="equal">
      <formula>$P$12</formula>
    </cfRule>
  </conditionalFormatting>
  <conditionalFormatting sqref="J169:M173">
    <cfRule type="cellIs" dxfId="1084" priority="583" operator="equal">
      <formula>$P$12</formula>
    </cfRule>
  </conditionalFormatting>
  <conditionalFormatting sqref="J78">
    <cfRule type="cellIs" dxfId="1083" priority="462" operator="equal">
      <formula>$P$12</formula>
    </cfRule>
  </conditionalFormatting>
  <conditionalFormatting sqref="J49">
    <cfRule type="cellIs" dxfId="1082" priority="556" operator="equal">
      <formula>$P$12</formula>
    </cfRule>
  </conditionalFormatting>
  <conditionalFormatting sqref="J39">
    <cfRule type="cellIs" dxfId="1081" priority="570" operator="equal">
      <formula>$P$12</formula>
    </cfRule>
  </conditionalFormatting>
  <conditionalFormatting sqref="J41">
    <cfRule type="cellIs" dxfId="1080" priority="569" operator="equal">
      <formula>$P$12</formula>
    </cfRule>
  </conditionalFormatting>
  <conditionalFormatting sqref="J68:M68">
    <cfRule type="cellIs" dxfId="1079" priority="566" operator="equal">
      <formula>$P$12</formula>
    </cfRule>
  </conditionalFormatting>
  <conditionalFormatting sqref="J66:M66">
    <cfRule type="cellIs" dxfId="1078" priority="565" operator="equal">
      <formula>$P$12</formula>
    </cfRule>
  </conditionalFormatting>
  <conditionalFormatting sqref="E22:E119 E121:E124">
    <cfRule type="colorScale" priority="1028">
      <colorScale>
        <cfvo type="num" val="0"/>
        <cfvo type="num" val="$K$125"/>
        <cfvo type="max"/>
        <color rgb="FFFF0000"/>
        <color theme="0"/>
        <color rgb="FF00B050"/>
      </colorScale>
    </cfRule>
  </conditionalFormatting>
  <conditionalFormatting sqref="E128">
    <cfRule type="colorScale" priority="1030">
      <colorScale>
        <cfvo type="num" val="$P$6"/>
        <cfvo type="max"/>
        <color rgb="FFFF7128"/>
        <color rgb="FFFFEF9C"/>
      </colorScale>
    </cfRule>
    <cfRule type="colorScale" priority="1031">
      <colorScale>
        <cfvo type="num" val="$P$6"/>
        <cfvo type="max"/>
        <color rgb="FFFF7128"/>
        <color rgb="FFFFEF9C"/>
      </colorScale>
    </cfRule>
  </conditionalFormatting>
  <conditionalFormatting sqref="E146">
    <cfRule type="colorScale" priority="1043">
      <colorScale>
        <cfvo type="num" val="$P$6"/>
        <cfvo type="max"/>
        <color rgb="FFFF7128"/>
        <color rgb="FFFFEF9C"/>
      </colorScale>
    </cfRule>
    <cfRule type="colorScale" priority="1044">
      <colorScale>
        <cfvo type="num" val="$P$6"/>
        <cfvo type="max"/>
        <color rgb="FFFF7128"/>
        <color rgb="FFFFEF9C"/>
      </colorScale>
    </cfRule>
  </conditionalFormatting>
  <conditionalFormatting sqref="E190:E195">
    <cfRule type="colorScale" priority="1045">
      <colorScale>
        <cfvo type="num" val="$P$6"/>
        <cfvo type="max"/>
        <color rgb="FFFF7128"/>
        <color rgb="FFFFEF9C"/>
      </colorScale>
    </cfRule>
    <cfRule type="colorScale" priority="1046">
      <colorScale>
        <cfvo type="num" val="$P$6"/>
        <cfvo type="max"/>
        <color rgb="FFFF7128"/>
        <color rgb="FFFFEF9C"/>
      </colorScale>
    </cfRule>
  </conditionalFormatting>
  <conditionalFormatting sqref="E208:E212">
    <cfRule type="colorScale" priority="1047">
      <colorScale>
        <cfvo type="num" val="$P$6"/>
        <cfvo type="max"/>
        <color rgb="FFFF7128"/>
        <color rgb="FFFFEF9C"/>
      </colorScale>
    </cfRule>
    <cfRule type="colorScale" priority="1048">
      <colorScale>
        <cfvo type="num" val="$P$6"/>
        <cfvo type="max"/>
        <color rgb="FFFF7128"/>
        <color rgb="FFFFEF9C"/>
      </colorScale>
    </cfRule>
  </conditionalFormatting>
  <conditionalFormatting sqref="J48">
    <cfRule type="cellIs" dxfId="1077" priority="564" operator="equal">
      <formula>$P$12</formula>
    </cfRule>
  </conditionalFormatting>
  <conditionalFormatting sqref="J48">
    <cfRule type="cellIs" dxfId="1076" priority="563" operator="equal">
      <formula>$P$12</formula>
    </cfRule>
  </conditionalFormatting>
  <conditionalFormatting sqref="J48">
    <cfRule type="cellIs" dxfId="1075" priority="562" operator="equal">
      <formula>$P$12</formula>
    </cfRule>
  </conditionalFormatting>
  <conditionalFormatting sqref="J48">
    <cfRule type="cellIs" dxfId="1074" priority="561" operator="equal">
      <formula>$P$12</formula>
    </cfRule>
  </conditionalFormatting>
  <conditionalFormatting sqref="J48">
    <cfRule type="cellIs" dxfId="1073" priority="560" operator="equal">
      <formula>$P$12</formula>
    </cfRule>
  </conditionalFormatting>
  <conditionalFormatting sqref="J49:M49">
    <cfRule type="cellIs" dxfId="1072" priority="559" operator="equal">
      <formula>$P$12</formula>
    </cfRule>
  </conditionalFormatting>
  <conditionalFormatting sqref="J49">
    <cfRule type="cellIs" dxfId="1071" priority="558" operator="equal">
      <formula>$P$12</formula>
    </cfRule>
  </conditionalFormatting>
  <conditionalFormatting sqref="J49">
    <cfRule type="cellIs" dxfId="1070" priority="557" operator="equal">
      <formula>$P$12</formula>
    </cfRule>
  </conditionalFormatting>
  <conditionalFormatting sqref="J30">
    <cfRule type="cellIs" dxfId="1069" priority="388" operator="equal">
      <formula>$P$12</formula>
    </cfRule>
  </conditionalFormatting>
  <conditionalFormatting sqref="J49">
    <cfRule type="cellIs" dxfId="1068" priority="555" operator="equal">
      <formula>$P$12</formula>
    </cfRule>
  </conditionalFormatting>
  <conditionalFormatting sqref="J70:M70">
    <cfRule type="cellIs" dxfId="1067" priority="553" operator="equal">
      <formula>$P$12</formula>
    </cfRule>
  </conditionalFormatting>
  <conditionalFormatting sqref="J70:M70">
    <cfRule type="cellIs" dxfId="1066" priority="552" operator="equal">
      <formula>$P$12</formula>
    </cfRule>
  </conditionalFormatting>
  <conditionalFormatting sqref="J70:M70">
    <cfRule type="cellIs" dxfId="1065" priority="551" operator="equal">
      <formula>$P$12</formula>
    </cfRule>
  </conditionalFormatting>
  <conditionalFormatting sqref="J113:M113">
    <cfRule type="cellIs" dxfId="1064" priority="539" operator="equal">
      <formula>$P$12</formula>
    </cfRule>
  </conditionalFormatting>
  <conditionalFormatting sqref="H114">
    <cfRule type="colorScale" priority="538">
      <colorScale>
        <cfvo type="num" val="$M$9"/>
        <cfvo type="num" val="$M$10"/>
        <color rgb="FFFF3300"/>
        <color rgb="FF08B808"/>
      </colorScale>
    </cfRule>
  </conditionalFormatting>
  <conditionalFormatting sqref="H114">
    <cfRule type="colorScale" priority="536">
      <colorScale>
        <cfvo type="num" val="$P$6"/>
        <cfvo type="max"/>
        <color rgb="FFFF7128"/>
        <color rgb="FFFFEF9C"/>
      </colorScale>
    </cfRule>
    <cfRule type="colorScale" priority="537">
      <colorScale>
        <cfvo type="num" val="$P$6"/>
        <cfvo type="max"/>
        <color rgb="FFFF7128"/>
        <color rgb="FFFFEF9C"/>
      </colorScale>
    </cfRule>
  </conditionalFormatting>
  <conditionalFormatting sqref="H114">
    <cfRule type="colorScale" priority="535">
      <colorScale>
        <cfvo type="num" val="0"/>
        <cfvo type="num" val="$K$13"/>
        <cfvo type="num" val="1"/>
        <color rgb="FFFF0000"/>
        <color theme="0"/>
        <color rgb="FF08B808"/>
      </colorScale>
    </cfRule>
  </conditionalFormatting>
  <conditionalFormatting sqref="H114">
    <cfRule type="cellIs" dxfId="1063" priority="534" operator="equal">
      <formula>2</formula>
    </cfRule>
  </conditionalFormatting>
  <conditionalFormatting sqref="J103">
    <cfRule type="cellIs" dxfId="1062" priority="528" operator="equal">
      <formula>$P$12</formula>
    </cfRule>
  </conditionalFormatting>
  <conditionalFormatting sqref="H60">
    <cfRule type="colorScale" priority="527">
      <colorScale>
        <cfvo type="num" val="$M$9"/>
        <cfvo type="num" val="$M$10"/>
        <color rgb="FFFF3300"/>
        <color rgb="FF08B808"/>
      </colorScale>
    </cfRule>
  </conditionalFormatting>
  <conditionalFormatting sqref="H60">
    <cfRule type="colorScale" priority="525">
      <colorScale>
        <cfvo type="num" val="0"/>
        <cfvo type="num" val="$K$13"/>
        <cfvo type="num" val="1"/>
        <color rgb="FFFF0000"/>
        <color theme="0"/>
        <color rgb="FF08B808"/>
      </colorScale>
    </cfRule>
  </conditionalFormatting>
  <conditionalFormatting sqref="H60">
    <cfRule type="colorScale" priority="522">
      <colorScale>
        <cfvo type="num" val="$P$6"/>
        <cfvo type="max"/>
        <color rgb="FFFF7128"/>
        <color rgb="FFFFEF9C"/>
      </colorScale>
    </cfRule>
    <cfRule type="colorScale" priority="523">
      <colorScale>
        <cfvo type="num" val="$P$6"/>
        <cfvo type="max"/>
        <color rgb="FFFF7128"/>
        <color rgb="FFFFEF9C"/>
      </colorScale>
    </cfRule>
  </conditionalFormatting>
  <conditionalFormatting sqref="H60">
    <cfRule type="cellIs" dxfId="1061" priority="521" operator="equal">
      <formula>2</formula>
    </cfRule>
  </conditionalFormatting>
  <conditionalFormatting sqref="N59:Q59">
    <cfRule type="cellIs" dxfId="1060" priority="519" operator="equal">
      <formula>"SIN AVANCE"</formula>
    </cfRule>
  </conditionalFormatting>
  <conditionalFormatting sqref="H59">
    <cfRule type="colorScale" priority="518">
      <colorScale>
        <cfvo type="num" val="$M$9"/>
        <cfvo type="num" val="$M$10"/>
        <color rgb="FFFF3300"/>
        <color rgb="FF08B808"/>
      </colorScale>
    </cfRule>
  </conditionalFormatting>
  <conditionalFormatting sqref="H59">
    <cfRule type="colorScale" priority="516">
      <colorScale>
        <cfvo type="num" val="0"/>
        <cfvo type="num" val="$K$13"/>
        <cfvo type="num" val="1"/>
        <color rgb="FFFF0000"/>
        <color theme="0"/>
        <color rgb="FF08B808"/>
      </colorScale>
    </cfRule>
  </conditionalFormatting>
  <conditionalFormatting sqref="J76:Q76">
    <cfRule type="cellIs" dxfId="1059" priority="475" operator="equal">
      <formula>"SIN AVANCE"</formula>
    </cfRule>
  </conditionalFormatting>
  <conditionalFormatting sqref="H59">
    <cfRule type="colorScale" priority="513">
      <colorScale>
        <cfvo type="num" val="$P$6"/>
        <cfvo type="max"/>
        <color rgb="FFFF7128"/>
        <color rgb="FFFFEF9C"/>
      </colorScale>
    </cfRule>
    <cfRule type="colorScale" priority="514">
      <colorScale>
        <cfvo type="num" val="$P$6"/>
        <cfvo type="max"/>
        <color rgb="FFFF7128"/>
        <color rgb="FFFFEF9C"/>
      </colorScale>
    </cfRule>
  </conditionalFormatting>
  <conditionalFormatting sqref="H59">
    <cfRule type="cellIs" dxfId="1058" priority="512" operator="equal">
      <formula>2</formula>
    </cfRule>
  </conditionalFormatting>
  <conditionalFormatting sqref="H61">
    <cfRule type="colorScale" priority="1049">
      <colorScale>
        <cfvo type="num" val="$M$9"/>
        <cfvo type="num" val="$M$10"/>
        <color rgb="FFFF3300"/>
        <color rgb="FF08B808"/>
      </colorScale>
    </cfRule>
  </conditionalFormatting>
  <conditionalFormatting sqref="H61">
    <cfRule type="colorScale" priority="505">
      <colorScale>
        <cfvo type="num" val="$P$6"/>
        <cfvo type="max"/>
        <color rgb="FFFF7128"/>
        <color rgb="FFFFEF9C"/>
      </colorScale>
    </cfRule>
    <cfRule type="colorScale" priority="506">
      <colorScale>
        <cfvo type="num" val="$P$6"/>
        <cfvo type="max"/>
        <color rgb="FFFF7128"/>
        <color rgb="FFFFEF9C"/>
      </colorScale>
    </cfRule>
  </conditionalFormatting>
  <conditionalFormatting sqref="H61">
    <cfRule type="cellIs" dxfId="1057" priority="504" operator="equal">
      <formula>2</formula>
    </cfRule>
  </conditionalFormatting>
  <conditionalFormatting sqref="H69">
    <cfRule type="colorScale" priority="502">
      <colorScale>
        <cfvo type="num" val="$M$9"/>
        <cfvo type="num" val="$M$10"/>
        <color rgb="FFFF3300"/>
        <color rgb="FF08B808"/>
      </colorScale>
    </cfRule>
  </conditionalFormatting>
  <conditionalFormatting sqref="H69">
    <cfRule type="colorScale" priority="499">
      <colorScale>
        <cfvo type="num" val="0"/>
        <cfvo type="num" val="$K$13"/>
        <cfvo type="num" val="1"/>
        <color rgb="FFFF0000"/>
        <color theme="0"/>
        <color rgb="FF08B808"/>
      </colorScale>
    </cfRule>
  </conditionalFormatting>
  <conditionalFormatting sqref="H69">
    <cfRule type="colorScale" priority="496">
      <colorScale>
        <cfvo type="num" val="$P$6"/>
        <cfvo type="max"/>
        <color rgb="FFFF7128"/>
        <color rgb="FFFFEF9C"/>
      </colorScale>
    </cfRule>
    <cfRule type="colorScale" priority="497">
      <colorScale>
        <cfvo type="num" val="$P$6"/>
        <cfvo type="max"/>
        <color rgb="FFFF7128"/>
        <color rgb="FFFFEF9C"/>
      </colorScale>
    </cfRule>
  </conditionalFormatting>
  <conditionalFormatting sqref="H69">
    <cfRule type="cellIs" dxfId="1056" priority="495" operator="equal">
      <formula>2</formula>
    </cfRule>
  </conditionalFormatting>
  <conditionalFormatting sqref="H70">
    <cfRule type="colorScale" priority="492">
      <colorScale>
        <cfvo type="num" val="$M$9"/>
        <cfvo type="num" val="$M$10"/>
        <color rgb="FFFF3300"/>
        <color rgb="FF08B808"/>
      </colorScale>
    </cfRule>
  </conditionalFormatting>
  <conditionalFormatting sqref="H70">
    <cfRule type="colorScale" priority="491">
      <colorScale>
        <cfvo type="num" val="0"/>
        <cfvo type="num" val="$K$13"/>
        <cfvo type="num" val="1"/>
        <color rgb="FFFF0000"/>
        <color theme="0"/>
        <color rgb="FF08B808"/>
      </colorScale>
    </cfRule>
  </conditionalFormatting>
  <conditionalFormatting sqref="H70">
    <cfRule type="colorScale" priority="489">
      <colorScale>
        <cfvo type="num" val="$P$6"/>
        <cfvo type="max"/>
        <color rgb="FFFF7128"/>
        <color rgb="FFFFEF9C"/>
      </colorScale>
    </cfRule>
    <cfRule type="colorScale" priority="490">
      <colorScale>
        <cfvo type="num" val="$P$6"/>
        <cfvo type="max"/>
        <color rgb="FFFF7128"/>
        <color rgb="FFFFEF9C"/>
      </colorScale>
    </cfRule>
  </conditionalFormatting>
  <conditionalFormatting sqref="H70">
    <cfRule type="cellIs" dxfId="1055" priority="488" operator="equal">
      <formula>2</formula>
    </cfRule>
  </conditionalFormatting>
  <conditionalFormatting sqref="J77">
    <cfRule type="cellIs" dxfId="1054" priority="469" operator="equal">
      <formula>$P$12</formula>
    </cfRule>
  </conditionalFormatting>
  <conditionalFormatting sqref="H74">
    <cfRule type="colorScale" priority="482">
      <colorScale>
        <cfvo type="num" val="$M$9"/>
        <cfvo type="num" val="$M$10"/>
        <color rgb="FFFF3300"/>
        <color rgb="FF08B808"/>
      </colorScale>
    </cfRule>
  </conditionalFormatting>
  <conditionalFormatting sqref="H74">
    <cfRule type="colorScale" priority="481">
      <colorScale>
        <cfvo type="num" val="0"/>
        <cfvo type="num" val="$K$13"/>
        <cfvo type="num" val="1"/>
        <color rgb="FFFF0000"/>
        <color theme="0"/>
        <color rgb="FF08B808"/>
      </colorScale>
    </cfRule>
  </conditionalFormatting>
  <conditionalFormatting sqref="H74">
    <cfRule type="colorScale" priority="479">
      <colorScale>
        <cfvo type="num" val="$P$6"/>
        <cfvo type="max"/>
        <color rgb="FFFF7128"/>
        <color rgb="FFFFEF9C"/>
      </colorScale>
    </cfRule>
    <cfRule type="colorScale" priority="480">
      <colorScale>
        <cfvo type="num" val="$P$6"/>
        <cfvo type="max"/>
        <color rgb="FFFF7128"/>
        <color rgb="FFFFEF9C"/>
      </colorScale>
    </cfRule>
  </conditionalFormatting>
  <conditionalFormatting sqref="H74">
    <cfRule type="cellIs" dxfId="1053" priority="478" operator="equal">
      <formula>2</formula>
    </cfRule>
  </conditionalFormatting>
  <conditionalFormatting sqref="J76:M76">
    <cfRule type="cellIs" dxfId="1052" priority="476" operator="equal">
      <formula>$P$12</formula>
    </cfRule>
  </conditionalFormatting>
  <conditionalFormatting sqref="H77">
    <cfRule type="colorScale" priority="470">
      <colorScale>
        <cfvo type="num" val="$M$9"/>
        <cfvo type="num" val="$M$10"/>
        <color rgb="FFFF3300"/>
        <color rgb="FF08B808"/>
      </colorScale>
    </cfRule>
  </conditionalFormatting>
  <conditionalFormatting sqref="J77">
    <cfRule type="cellIs" dxfId="1051" priority="468" operator="equal">
      <formula>"SIN AVANCE"</formula>
    </cfRule>
  </conditionalFormatting>
  <conditionalFormatting sqref="H77">
    <cfRule type="colorScale" priority="466">
      <colorScale>
        <cfvo type="num" val="$P$6"/>
        <cfvo type="max"/>
        <color rgb="FFFF7128"/>
        <color rgb="FFFFEF9C"/>
      </colorScale>
    </cfRule>
    <cfRule type="colorScale" priority="467">
      <colorScale>
        <cfvo type="num" val="$P$6"/>
        <cfvo type="max"/>
        <color rgb="FFFF7128"/>
        <color rgb="FFFFEF9C"/>
      </colorScale>
    </cfRule>
  </conditionalFormatting>
  <conditionalFormatting sqref="H77">
    <cfRule type="colorScale" priority="465">
      <colorScale>
        <cfvo type="num" val="0"/>
        <cfvo type="num" val="$K$13"/>
        <cfvo type="num" val="1"/>
        <color rgb="FFFF0000"/>
        <color theme="0"/>
        <color rgb="FF08B808"/>
      </colorScale>
    </cfRule>
  </conditionalFormatting>
  <conditionalFormatting sqref="H77">
    <cfRule type="cellIs" dxfId="1050" priority="464" operator="equal">
      <formula>2</formula>
    </cfRule>
  </conditionalFormatting>
  <conditionalFormatting sqref="H78">
    <cfRule type="colorScale" priority="463">
      <colorScale>
        <cfvo type="num" val="$M$9"/>
        <cfvo type="num" val="$M$10"/>
        <color rgb="FFFF3300"/>
        <color rgb="FF08B808"/>
      </colorScale>
    </cfRule>
  </conditionalFormatting>
  <conditionalFormatting sqref="J78">
    <cfRule type="cellIs" dxfId="1049" priority="461" operator="equal">
      <formula>"SIN AVANCE"</formula>
    </cfRule>
  </conditionalFormatting>
  <conditionalFormatting sqref="H78">
    <cfRule type="colorScale" priority="459">
      <colorScale>
        <cfvo type="num" val="$P$6"/>
        <cfvo type="max"/>
        <color rgb="FFFF7128"/>
        <color rgb="FFFFEF9C"/>
      </colorScale>
    </cfRule>
    <cfRule type="colorScale" priority="460">
      <colorScale>
        <cfvo type="num" val="$P$6"/>
        <cfvo type="max"/>
        <color rgb="FFFF7128"/>
        <color rgb="FFFFEF9C"/>
      </colorScale>
    </cfRule>
  </conditionalFormatting>
  <conditionalFormatting sqref="H78">
    <cfRule type="colorScale" priority="458">
      <colorScale>
        <cfvo type="num" val="0"/>
        <cfvo type="num" val="$K$13"/>
        <cfvo type="num" val="1"/>
        <color rgb="FFFF0000"/>
        <color theme="0"/>
        <color rgb="FF08B808"/>
      </colorScale>
    </cfRule>
  </conditionalFormatting>
  <conditionalFormatting sqref="H78">
    <cfRule type="cellIs" dxfId="1048" priority="457" operator="equal">
      <formula>2</formula>
    </cfRule>
  </conditionalFormatting>
  <conditionalFormatting sqref="J44">
    <cfRule type="cellIs" dxfId="1047" priority="374" operator="equal">
      <formula>"SIN AVANCE"</formula>
    </cfRule>
  </conditionalFormatting>
  <conditionalFormatting sqref="H79">
    <cfRule type="colorScale" priority="455">
      <colorScale>
        <cfvo type="num" val="$M$9"/>
        <cfvo type="num" val="$M$10"/>
        <color rgb="FFFF3300"/>
        <color rgb="FF08B808"/>
      </colorScale>
    </cfRule>
  </conditionalFormatting>
  <conditionalFormatting sqref="J79">
    <cfRule type="cellIs" dxfId="1046" priority="454" operator="equal">
      <formula>$P$12</formula>
    </cfRule>
  </conditionalFormatting>
  <conditionalFormatting sqref="J79">
    <cfRule type="cellIs" dxfId="1045" priority="453" operator="equal">
      <formula>"SIN AVANCE"</formula>
    </cfRule>
  </conditionalFormatting>
  <conditionalFormatting sqref="H79">
    <cfRule type="colorScale" priority="451">
      <colorScale>
        <cfvo type="num" val="$P$6"/>
        <cfvo type="max"/>
        <color rgb="FFFF7128"/>
        <color rgb="FFFFEF9C"/>
      </colorScale>
    </cfRule>
    <cfRule type="colorScale" priority="452">
      <colorScale>
        <cfvo type="num" val="$P$6"/>
        <cfvo type="max"/>
        <color rgb="FFFF7128"/>
        <color rgb="FFFFEF9C"/>
      </colorScale>
    </cfRule>
  </conditionalFormatting>
  <conditionalFormatting sqref="H79">
    <cfRule type="colorScale" priority="450">
      <colorScale>
        <cfvo type="num" val="0"/>
        <cfvo type="num" val="$K$13"/>
        <cfvo type="num" val="1"/>
        <color rgb="FFFF0000"/>
        <color theme="0"/>
        <color rgb="FF08B808"/>
      </colorScale>
    </cfRule>
  </conditionalFormatting>
  <conditionalFormatting sqref="H79">
    <cfRule type="cellIs" dxfId="1044" priority="449" operator="equal">
      <formula>2</formula>
    </cfRule>
  </conditionalFormatting>
  <conditionalFormatting sqref="H80">
    <cfRule type="colorScale" priority="448">
      <colorScale>
        <cfvo type="num" val="$M$9"/>
        <cfvo type="num" val="$M$10"/>
        <color rgb="FFFF3300"/>
        <color rgb="FF08B808"/>
      </colorScale>
    </cfRule>
  </conditionalFormatting>
  <conditionalFormatting sqref="H80">
    <cfRule type="colorScale" priority="444">
      <colorScale>
        <cfvo type="num" val="$P$6"/>
        <cfvo type="max"/>
        <color rgb="FFFF7128"/>
        <color rgb="FFFFEF9C"/>
      </colorScale>
    </cfRule>
    <cfRule type="colorScale" priority="445">
      <colorScale>
        <cfvo type="num" val="$P$6"/>
        <cfvo type="max"/>
        <color rgb="FFFF7128"/>
        <color rgb="FFFFEF9C"/>
      </colorScale>
    </cfRule>
  </conditionalFormatting>
  <conditionalFormatting sqref="H80">
    <cfRule type="colorScale" priority="443">
      <colorScale>
        <cfvo type="num" val="0"/>
        <cfvo type="num" val="$K$13"/>
        <cfvo type="num" val="1"/>
        <color rgb="FFFF0000"/>
        <color theme="0"/>
        <color rgb="FF08B808"/>
      </colorScale>
    </cfRule>
  </conditionalFormatting>
  <conditionalFormatting sqref="H80">
    <cfRule type="cellIs" dxfId="1043" priority="442" operator="equal">
      <formula>2</formula>
    </cfRule>
  </conditionalFormatting>
  <conditionalFormatting sqref="H81">
    <cfRule type="colorScale" priority="441">
      <colorScale>
        <cfvo type="num" val="$M$9"/>
        <cfvo type="num" val="$M$10"/>
        <color rgb="FFFF3300"/>
        <color rgb="FF08B808"/>
      </colorScale>
    </cfRule>
  </conditionalFormatting>
  <conditionalFormatting sqref="J81">
    <cfRule type="cellIs" dxfId="1042" priority="440" operator="equal">
      <formula>$P$12</formula>
    </cfRule>
  </conditionalFormatting>
  <conditionalFormatting sqref="J81">
    <cfRule type="cellIs" dxfId="1041" priority="439" operator="equal">
      <formula>"SIN AVANCE"</formula>
    </cfRule>
  </conditionalFormatting>
  <conditionalFormatting sqref="H81">
    <cfRule type="colorScale" priority="437">
      <colorScale>
        <cfvo type="num" val="$P$6"/>
        <cfvo type="max"/>
        <color rgb="FFFF7128"/>
        <color rgb="FFFFEF9C"/>
      </colorScale>
    </cfRule>
    <cfRule type="colorScale" priority="438">
      <colorScale>
        <cfvo type="num" val="$P$6"/>
        <cfvo type="max"/>
        <color rgb="FFFF7128"/>
        <color rgb="FFFFEF9C"/>
      </colorScale>
    </cfRule>
  </conditionalFormatting>
  <conditionalFormatting sqref="H81">
    <cfRule type="colorScale" priority="436">
      <colorScale>
        <cfvo type="num" val="0"/>
        <cfvo type="num" val="$K$13"/>
        <cfvo type="num" val="1"/>
        <color rgb="FFFF0000"/>
        <color theme="0"/>
        <color rgb="FF08B808"/>
      </colorScale>
    </cfRule>
  </conditionalFormatting>
  <conditionalFormatting sqref="H81">
    <cfRule type="cellIs" dxfId="1040" priority="435" operator="equal">
      <formula>2</formula>
    </cfRule>
  </conditionalFormatting>
  <conditionalFormatting sqref="H82">
    <cfRule type="colorScale" priority="434">
      <colorScale>
        <cfvo type="num" val="$M$9"/>
        <cfvo type="num" val="$M$10"/>
        <color rgb="FFFF3300"/>
        <color rgb="FF08B808"/>
      </colorScale>
    </cfRule>
  </conditionalFormatting>
  <conditionalFormatting sqref="R82">
    <cfRule type="cellIs" dxfId="1039" priority="433" operator="equal">
      <formula>$P$12</formula>
    </cfRule>
  </conditionalFormatting>
  <conditionalFormatting sqref="R82">
    <cfRule type="cellIs" dxfId="1038" priority="432" operator="equal">
      <formula>"SIN AVANCE"</formula>
    </cfRule>
  </conditionalFormatting>
  <conditionalFormatting sqref="H82">
    <cfRule type="colorScale" priority="430">
      <colorScale>
        <cfvo type="num" val="$P$6"/>
        <cfvo type="max"/>
        <color rgb="FFFF7128"/>
        <color rgb="FFFFEF9C"/>
      </colorScale>
    </cfRule>
    <cfRule type="colorScale" priority="431">
      <colorScale>
        <cfvo type="num" val="$P$6"/>
        <cfvo type="max"/>
        <color rgb="FFFF7128"/>
        <color rgb="FFFFEF9C"/>
      </colorScale>
    </cfRule>
  </conditionalFormatting>
  <conditionalFormatting sqref="H82">
    <cfRule type="colorScale" priority="429">
      <colorScale>
        <cfvo type="num" val="0"/>
        <cfvo type="num" val="$K$13"/>
        <cfvo type="num" val="1"/>
        <color rgb="FFFF0000"/>
        <color theme="0"/>
        <color rgb="FF08B808"/>
      </colorScale>
    </cfRule>
  </conditionalFormatting>
  <conditionalFormatting sqref="H82">
    <cfRule type="cellIs" dxfId="1037" priority="428" operator="equal">
      <formula>2</formula>
    </cfRule>
  </conditionalFormatting>
  <conditionalFormatting sqref="J28">
    <cfRule type="cellIs" dxfId="1036" priority="345" operator="equal">
      <formula>$P$12</formula>
    </cfRule>
  </conditionalFormatting>
  <conditionalFormatting sqref="J90">
    <cfRule type="cellIs" dxfId="1035" priority="412" operator="equal">
      <formula>$P$12</formula>
    </cfRule>
  </conditionalFormatting>
  <conditionalFormatting sqref="J90">
    <cfRule type="cellIs" dxfId="1034" priority="411" operator="equal">
      <formula>"SIN AVANCE"</formula>
    </cfRule>
  </conditionalFormatting>
  <conditionalFormatting sqref="J92">
    <cfRule type="cellIs" dxfId="1033" priority="410" operator="equal">
      <formula>$P$12</formula>
    </cfRule>
  </conditionalFormatting>
  <conditionalFormatting sqref="J92">
    <cfRule type="cellIs" dxfId="1032" priority="409" operator="equal">
      <formula>"SIN AVANCE"</formula>
    </cfRule>
  </conditionalFormatting>
  <conditionalFormatting sqref="H93">
    <cfRule type="colorScale" priority="406">
      <colorScale>
        <cfvo type="num" val="$M$9"/>
        <cfvo type="num" val="$M$10"/>
        <color rgb="FFFF3300"/>
        <color rgb="FF08B808"/>
      </colorScale>
    </cfRule>
  </conditionalFormatting>
  <conditionalFormatting sqref="H93">
    <cfRule type="colorScale" priority="404">
      <colorScale>
        <cfvo type="num" val="$P$6"/>
        <cfvo type="max"/>
        <color rgb="FFFF7128"/>
        <color rgb="FFFFEF9C"/>
      </colorScale>
    </cfRule>
    <cfRule type="colorScale" priority="405">
      <colorScale>
        <cfvo type="num" val="$P$6"/>
        <cfvo type="max"/>
        <color rgb="FFFF7128"/>
        <color rgb="FFFFEF9C"/>
      </colorScale>
    </cfRule>
  </conditionalFormatting>
  <conditionalFormatting sqref="H93">
    <cfRule type="colorScale" priority="403">
      <colorScale>
        <cfvo type="num" val="0"/>
        <cfvo type="num" val="$K$13"/>
        <cfvo type="num" val="1"/>
        <color rgb="FFFF0000"/>
        <color theme="0"/>
        <color rgb="FF08B808"/>
      </colorScale>
    </cfRule>
  </conditionalFormatting>
  <conditionalFormatting sqref="H93">
    <cfRule type="cellIs" dxfId="1031" priority="402" operator="equal">
      <formula>2</formula>
    </cfRule>
  </conditionalFormatting>
  <conditionalFormatting sqref="J99">
    <cfRule type="cellIs" dxfId="1030" priority="399" operator="equal">
      <formula>$P$12</formula>
    </cfRule>
  </conditionalFormatting>
  <conditionalFormatting sqref="J31:M31">
    <cfRule type="cellIs" dxfId="1029" priority="397" operator="equal">
      <formula>$P$12</formula>
    </cfRule>
  </conditionalFormatting>
  <conditionalFormatting sqref="J31">
    <cfRule type="cellIs" dxfId="1028" priority="396" operator="equal">
      <formula>$P$12</formula>
    </cfRule>
  </conditionalFormatting>
  <conditionalFormatting sqref="J31:M31">
    <cfRule type="cellIs" dxfId="1027" priority="394" operator="equal">
      <formula>"SIN AVANCE"</formula>
    </cfRule>
  </conditionalFormatting>
  <conditionalFormatting sqref="J31">
    <cfRule type="cellIs" dxfId="1026" priority="390" operator="equal">
      <formula>$P$12</formula>
    </cfRule>
  </conditionalFormatting>
  <conditionalFormatting sqref="J30">
    <cfRule type="cellIs" dxfId="1025" priority="387" operator="equal">
      <formula>$P$12</formula>
    </cfRule>
  </conditionalFormatting>
  <conditionalFormatting sqref="J30">
    <cfRule type="cellIs" dxfId="1024" priority="385" operator="equal">
      <formula>"SIN AVANCE"</formula>
    </cfRule>
  </conditionalFormatting>
  <conditionalFormatting sqref="J30">
    <cfRule type="cellIs" dxfId="1023" priority="381" operator="equal">
      <formula>$P$12</formula>
    </cfRule>
  </conditionalFormatting>
  <conditionalFormatting sqref="J35">
    <cfRule type="cellIs" dxfId="1022" priority="380" operator="equal">
      <formula>$P$12</formula>
    </cfRule>
  </conditionalFormatting>
  <conditionalFormatting sqref="J35">
    <cfRule type="cellIs" dxfId="1021" priority="379" operator="equal">
      <formula>$P$12</formula>
    </cfRule>
  </conditionalFormatting>
  <conditionalFormatting sqref="J35">
    <cfRule type="cellIs" dxfId="1020" priority="378" operator="equal">
      <formula>"SIN AVANCE"</formula>
    </cfRule>
  </conditionalFormatting>
  <conditionalFormatting sqref="H44">
    <cfRule type="colorScale" priority="377">
      <colorScale>
        <cfvo type="num" val="$M$9"/>
        <cfvo type="num" val="$M$10"/>
        <color rgb="FFFF3300"/>
        <color rgb="FF08B808"/>
      </colorScale>
    </cfRule>
  </conditionalFormatting>
  <conditionalFormatting sqref="J44">
    <cfRule type="cellIs" dxfId="1019" priority="376" operator="equal">
      <formula>$P$12</formula>
    </cfRule>
  </conditionalFormatting>
  <conditionalFormatting sqref="H44">
    <cfRule type="colorScale" priority="375">
      <colorScale>
        <cfvo type="num" val="0"/>
        <cfvo type="num" val="$K$13"/>
        <cfvo type="num" val="1"/>
        <color rgb="FFFF0000"/>
        <color theme="0"/>
        <color rgb="FF08B808"/>
      </colorScale>
    </cfRule>
  </conditionalFormatting>
  <conditionalFormatting sqref="H44">
    <cfRule type="colorScale" priority="372">
      <colorScale>
        <cfvo type="num" val="$P$6"/>
        <cfvo type="max"/>
        <color rgb="FFFF7128"/>
        <color rgb="FFFFEF9C"/>
      </colorScale>
    </cfRule>
    <cfRule type="colorScale" priority="373">
      <colorScale>
        <cfvo type="num" val="$P$6"/>
        <cfvo type="max"/>
        <color rgb="FFFF7128"/>
        <color rgb="FFFFEF9C"/>
      </colorScale>
    </cfRule>
  </conditionalFormatting>
  <conditionalFormatting sqref="H44">
    <cfRule type="cellIs" dxfId="1018" priority="371" operator="equal">
      <formula>2</formula>
    </cfRule>
  </conditionalFormatting>
  <conditionalFormatting sqref="J44">
    <cfRule type="cellIs" dxfId="1017" priority="370" operator="equal">
      <formula>$P$12</formula>
    </cfRule>
  </conditionalFormatting>
  <conditionalFormatting sqref="J115">
    <cfRule type="cellIs" dxfId="1016" priority="364" operator="equal">
      <formula>$P$12</formula>
    </cfRule>
  </conditionalFormatting>
  <conditionalFormatting sqref="J115">
    <cfRule type="cellIs" dxfId="1015" priority="363" operator="equal">
      <formula>$P$12</formula>
    </cfRule>
  </conditionalFormatting>
  <conditionalFormatting sqref="J192:M192">
    <cfRule type="cellIs" dxfId="1014" priority="152" operator="equal">
      <formula>$P$12</formula>
    </cfRule>
  </conditionalFormatting>
  <conditionalFormatting sqref="J192:M192">
    <cfRule type="cellIs" dxfId="1013" priority="151" operator="equal">
      <formula>$P$12</formula>
    </cfRule>
  </conditionalFormatting>
  <conditionalFormatting sqref="J28">
    <cfRule type="cellIs" dxfId="1012" priority="344" operator="equal">
      <formula>$P$12</formula>
    </cfRule>
  </conditionalFormatting>
  <conditionalFormatting sqref="J208:M212">
    <cfRule type="cellIs" dxfId="1011" priority="121" operator="equal">
      <formula>$P$12</formula>
    </cfRule>
  </conditionalFormatting>
  <conditionalFormatting sqref="J208:M212">
    <cfRule type="cellIs" dxfId="1010" priority="122" operator="equal">
      <formula>$P$12</formula>
    </cfRule>
  </conditionalFormatting>
  <conditionalFormatting sqref="H107">
    <cfRule type="colorScale" priority="336">
      <colorScale>
        <cfvo type="num" val="$M$9"/>
        <cfvo type="num" val="$M$10"/>
        <color rgb="FFFF3300"/>
        <color rgb="FF08B808"/>
      </colorScale>
    </cfRule>
  </conditionalFormatting>
  <conditionalFormatting sqref="H107">
    <cfRule type="colorScale" priority="334">
      <colorScale>
        <cfvo type="num" val="$P$6"/>
        <cfvo type="max"/>
        <color rgb="FFFF7128"/>
        <color rgb="FFFFEF9C"/>
      </colorScale>
    </cfRule>
    <cfRule type="colorScale" priority="335">
      <colorScale>
        <cfvo type="num" val="$P$6"/>
        <cfvo type="max"/>
        <color rgb="FFFF7128"/>
        <color rgb="FFFFEF9C"/>
      </colorScale>
    </cfRule>
  </conditionalFormatting>
  <conditionalFormatting sqref="H107">
    <cfRule type="colorScale" priority="333">
      <colorScale>
        <cfvo type="num" val="0"/>
        <cfvo type="num" val="$K$13"/>
        <cfvo type="num" val="1"/>
        <color rgb="FFFF0000"/>
        <color theme="0"/>
        <color rgb="FF08B808"/>
      </colorScale>
    </cfRule>
  </conditionalFormatting>
  <conditionalFormatting sqref="H107">
    <cfRule type="cellIs" dxfId="1009" priority="332" operator="equal">
      <formula>2</formula>
    </cfRule>
  </conditionalFormatting>
  <conditionalFormatting sqref="H110">
    <cfRule type="colorScale" priority="326">
      <colorScale>
        <cfvo type="num" val="$M$9"/>
        <cfvo type="num" val="$M$10"/>
        <color rgb="FFFF3300"/>
        <color rgb="FF08B808"/>
      </colorScale>
    </cfRule>
  </conditionalFormatting>
  <conditionalFormatting sqref="H110">
    <cfRule type="colorScale" priority="324">
      <colorScale>
        <cfvo type="num" val="$P$6"/>
        <cfvo type="max"/>
        <color rgb="FFFF7128"/>
        <color rgb="FFFFEF9C"/>
      </colorScale>
    </cfRule>
    <cfRule type="colorScale" priority="325">
      <colorScale>
        <cfvo type="num" val="$P$6"/>
        <cfvo type="max"/>
        <color rgb="FFFF7128"/>
        <color rgb="FFFFEF9C"/>
      </colorScale>
    </cfRule>
  </conditionalFormatting>
  <conditionalFormatting sqref="H110">
    <cfRule type="colorScale" priority="323">
      <colorScale>
        <cfvo type="num" val="0"/>
        <cfvo type="num" val="$K$13"/>
        <cfvo type="num" val="1"/>
        <color rgb="FFFF0000"/>
        <color theme="0"/>
        <color rgb="FF08B808"/>
      </colorScale>
    </cfRule>
  </conditionalFormatting>
  <conditionalFormatting sqref="H110">
    <cfRule type="cellIs" dxfId="1008" priority="322" operator="equal">
      <formula>2</formula>
    </cfRule>
  </conditionalFormatting>
  <conditionalFormatting sqref="J192:M192">
    <cfRule type="cellIs" dxfId="1007" priority="153" operator="equal">
      <formula>$P$12</formula>
    </cfRule>
  </conditionalFormatting>
  <conditionalFormatting sqref="H111">
    <cfRule type="colorScale" priority="318">
      <colorScale>
        <cfvo type="num" val="$M$9"/>
        <cfvo type="num" val="$M$10"/>
        <color rgb="FFFF3300"/>
        <color rgb="FF08B808"/>
      </colorScale>
    </cfRule>
  </conditionalFormatting>
  <conditionalFormatting sqref="H111">
    <cfRule type="colorScale" priority="316">
      <colorScale>
        <cfvo type="num" val="$P$6"/>
        <cfvo type="max"/>
        <color rgb="FFFF7128"/>
        <color rgb="FFFFEF9C"/>
      </colorScale>
    </cfRule>
    <cfRule type="colorScale" priority="317">
      <colorScale>
        <cfvo type="num" val="$P$6"/>
        <cfvo type="max"/>
        <color rgb="FFFF7128"/>
        <color rgb="FFFFEF9C"/>
      </colorScale>
    </cfRule>
  </conditionalFormatting>
  <conditionalFormatting sqref="H111">
    <cfRule type="colorScale" priority="315">
      <colorScale>
        <cfvo type="num" val="0"/>
        <cfvo type="num" val="$K$13"/>
        <cfvo type="num" val="1"/>
        <color rgb="FFFF0000"/>
        <color theme="0"/>
        <color rgb="FF08B808"/>
      </colorScale>
    </cfRule>
  </conditionalFormatting>
  <conditionalFormatting sqref="H111">
    <cfRule type="cellIs" dxfId="1006" priority="314" operator="equal">
      <formula>2</formula>
    </cfRule>
  </conditionalFormatting>
  <conditionalFormatting sqref="J93">
    <cfRule type="cellIs" dxfId="1005" priority="269" operator="equal">
      <formula>$P$12</formula>
    </cfRule>
  </conditionalFormatting>
  <conditionalFormatting sqref="J93">
    <cfRule type="cellIs" dxfId="1004" priority="268" operator="equal">
      <formula>"SIN AVANCE"</formula>
    </cfRule>
  </conditionalFormatting>
  <conditionalFormatting sqref="H112">
    <cfRule type="colorScale" priority="310">
      <colorScale>
        <cfvo type="num" val="$M$9"/>
        <cfvo type="num" val="$M$10"/>
        <color rgb="FFFF3300"/>
        <color rgb="FF08B808"/>
      </colorScale>
    </cfRule>
  </conditionalFormatting>
  <conditionalFormatting sqref="H112">
    <cfRule type="colorScale" priority="308">
      <colorScale>
        <cfvo type="num" val="$P$6"/>
        <cfvo type="max"/>
        <color rgb="FFFF7128"/>
        <color rgb="FFFFEF9C"/>
      </colorScale>
    </cfRule>
    <cfRule type="colorScale" priority="309">
      <colorScale>
        <cfvo type="num" val="$P$6"/>
        <cfvo type="max"/>
        <color rgb="FFFF7128"/>
        <color rgb="FFFFEF9C"/>
      </colorScale>
    </cfRule>
  </conditionalFormatting>
  <conditionalFormatting sqref="H112">
    <cfRule type="colorScale" priority="307">
      <colorScale>
        <cfvo type="num" val="0"/>
        <cfvo type="num" val="$K$13"/>
        <cfvo type="num" val="1"/>
        <color rgb="FFFF0000"/>
        <color theme="0"/>
        <color rgb="FF08B808"/>
      </colorScale>
    </cfRule>
  </conditionalFormatting>
  <conditionalFormatting sqref="H112">
    <cfRule type="cellIs" dxfId="1003" priority="306" operator="equal">
      <formula>2</formula>
    </cfRule>
  </conditionalFormatting>
  <conditionalFormatting sqref="J84">
    <cfRule type="cellIs" dxfId="1002" priority="280" operator="equal">
      <formula>$P$12</formula>
    </cfRule>
  </conditionalFormatting>
  <conditionalFormatting sqref="N94">
    <cfRule type="cellIs" dxfId="1001" priority="266" operator="equal">
      <formula>$P$12</formula>
    </cfRule>
  </conditionalFormatting>
  <conditionalFormatting sqref="J80">
    <cfRule type="cellIs" dxfId="1000" priority="285" operator="equal">
      <formula>$P$12</formula>
    </cfRule>
  </conditionalFormatting>
  <conditionalFormatting sqref="J83">
    <cfRule type="cellIs" dxfId="999" priority="283" operator="equal">
      <formula>$P$12</formula>
    </cfRule>
  </conditionalFormatting>
  <conditionalFormatting sqref="E120">
    <cfRule type="colorScale" priority="286">
      <colorScale>
        <cfvo type="num" val="0"/>
        <cfvo type="num" val="$K$125"/>
        <cfvo type="max"/>
        <color rgb="FFFF0000"/>
        <color theme="0"/>
        <color rgb="FF00B050"/>
      </colorScale>
    </cfRule>
  </conditionalFormatting>
  <conditionalFormatting sqref="J80">
    <cfRule type="cellIs" dxfId="998" priority="284" operator="equal">
      <formula>"SIN AVANCE"</formula>
    </cfRule>
  </conditionalFormatting>
  <conditionalFormatting sqref="J83">
    <cfRule type="cellIs" dxfId="997" priority="281" operator="equal">
      <formula>$P$12</formula>
    </cfRule>
  </conditionalFormatting>
  <conditionalFormatting sqref="J83">
    <cfRule type="cellIs" dxfId="996" priority="282" operator="equal">
      <formula>"SIN AVANCE"</formula>
    </cfRule>
  </conditionalFormatting>
  <conditionalFormatting sqref="N95">
    <cfRule type="cellIs" dxfId="995" priority="262" operator="equal">
      <formula>$P$12</formula>
    </cfRule>
  </conditionalFormatting>
  <conditionalFormatting sqref="J84">
    <cfRule type="cellIs" dxfId="994" priority="279" operator="equal">
      <formula>"SIN AVANCE"</formula>
    </cfRule>
  </conditionalFormatting>
  <conditionalFormatting sqref="J85">
    <cfRule type="cellIs" dxfId="993" priority="278" operator="equal">
      <formula>$P$12</formula>
    </cfRule>
  </conditionalFormatting>
  <conditionalFormatting sqref="J85">
    <cfRule type="cellIs" dxfId="992" priority="277" operator="equal">
      <formula>"SIN AVANCE"</formula>
    </cfRule>
  </conditionalFormatting>
  <conditionalFormatting sqref="J86">
    <cfRule type="cellIs" dxfId="991" priority="276" operator="equal">
      <formula>$P$12</formula>
    </cfRule>
  </conditionalFormatting>
  <conditionalFormatting sqref="J86">
    <cfRule type="cellIs" dxfId="990" priority="275" operator="equal">
      <formula>"SIN AVANCE"</formula>
    </cfRule>
  </conditionalFormatting>
  <conditionalFormatting sqref="J87">
    <cfRule type="cellIs" dxfId="989" priority="274" operator="equal">
      <formula>$P$12</formula>
    </cfRule>
  </conditionalFormatting>
  <conditionalFormatting sqref="J87">
    <cfRule type="cellIs" dxfId="988" priority="273" operator="equal">
      <formula>"SIN AVANCE"</formula>
    </cfRule>
  </conditionalFormatting>
  <conditionalFormatting sqref="J87">
    <cfRule type="cellIs" dxfId="987" priority="272" operator="equal">
      <formula>$P$12</formula>
    </cfRule>
  </conditionalFormatting>
  <conditionalFormatting sqref="J91">
    <cfRule type="cellIs" dxfId="986" priority="271" operator="equal">
      <formula>$P$12</formula>
    </cfRule>
  </conditionalFormatting>
  <conditionalFormatting sqref="J91">
    <cfRule type="cellIs" dxfId="985" priority="270" operator="equal">
      <formula>"SIN AVANCE"</formula>
    </cfRule>
  </conditionalFormatting>
  <conditionalFormatting sqref="J119">
    <cfRule type="cellIs" dxfId="984" priority="213" operator="equal">
      <formula>$P$12</formula>
    </cfRule>
  </conditionalFormatting>
  <conditionalFormatting sqref="N94:Q94">
    <cfRule type="cellIs" dxfId="983" priority="264" operator="equal">
      <formula>"SIN AVANCE"</formula>
    </cfRule>
  </conditionalFormatting>
  <conditionalFormatting sqref="J124">
    <cfRule type="cellIs" dxfId="982" priority="207" operator="equal">
      <formula>$P$12</formula>
    </cfRule>
  </conditionalFormatting>
  <conditionalFormatting sqref="N95:Q95">
    <cfRule type="cellIs" dxfId="981" priority="260" operator="equal">
      <formula>"SIN AVANCE"</formula>
    </cfRule>
  </conditionalFormatting>
  <conditionalFormatting sqref="H94:H95">
    <cfRule type="colorScale" priority="254">
      <colorScale>
        <cfvo type="num" val="$M$9"/>
        <cfvo type="num" val="$M$10"/>
        <color rgb="FFFF3300"/>
        <color rgb="FF08B808"/>
      </colorScale>
    </cfRule>
  </conditionalFormatting>
  <conditionalFormatting sqref="H94:H95">
    <cfRule type="colorScale" priority="253">
      <colorScale>
        <cfvo type="num" val="0"/>
        <cfvo type="num" val="$K$13"/>
        <cfvo type="num" val="1"/>
        <color rgb="FFFF0000"/>
        <color theme="0"/>
        <color rgb="FF08B808"/>
      </colorScale>
    </cfRule>
  </conditionalFormatting>
  <conditionalFormatting sqref="H94:H95">
    <cfRule type="colorScale" priority="251">
      <colorScale>
        <cfvo type="num" val="$P$6"/>
        <cfvo type="max"/>
        <color rgb="FFFF7128"/>
        <color rgb="FFFFEF9C"/>
      </colorScale>
    </cfRule>
    <cfRule type="colorScale" priority="252">
      <colorScale>
        <cfvo type="num" val="$P$6"/>
        <cfvo type="max"/>
        <color rgb="FFFF7128"/>
        <color rgb="FFFFEF9C"/>
      </colorScale>
    </cfRule>
  </conditionalFormatting>
  <conditionalFormatting sqref="H94:H95">
    <cfRule type="cellIs" dxfId="980" priority="250" operator="equal">
      <formula>2</formula>
    </cfRule>
  </conditionalFormatting>
  <conditionalFormatting sqref="H96">
    <cfRule type="colorScale" priority="244">
      <colorScale>
        <cfvo type="num" val="$M$9"/>
        <cfvo type="num" val="$M$10"/>
        <color rgb="FFFF3300"/>
        <color rgb="FF08B808"/>
      </colorScale>
    </cfRule>
  </conditionalFormatting>
  <conditionalFormatting sqref="H96">
    <cfRule type="colorScale" priority="243">
      <colorScale>
        <cfvo type="num" val="0"/>
        <cfvo type="num" val="$K$13"/>
        <cfvo type="num" val="1"/>
        <color rgb="FFFF0000"/>
        <color theme="0"/>
        <color rgb="FF08B808"/>
      </colorScale>
    </cfRule>
  </conditionalFormatting>
  <conditionalFormatting sqref="H96">
    <cfRule type="colorScale" priority="241">
      <colorScale>
        <cfvo type="num" val="$P$6"/>
        <cfvo type="max"/>
        <color rgb="FFFF7128"/>
        <color rgb="FFFFEF9C"/>
      </colorScale>
    </cfRule>
    <cfRule type="colorScale" priority="242">
      <colorScale>
        <cfvo type="num" val="$P$6"/>
        <cfvo type="max"/>
        <color rgb="FFFF7128"/>
        <color rgb="FFFFEF9C"/>
      </colorScale>
    </cfRule>
  </conditionalFormatting>
  <conditionalFormatting sqref="H96">
    <cfRule type="cellIs" dxfId="979" priority="240" operator="equal">
      <formula>2</formula>
    </cfRule>
  </conditionalFormatting>
  <conditionalFormatting sqref="H105">
    <cfRule type="colorScale" priority="239">
      <colorScale>
        <cfvo type="num" val="$M$9"/>
        <cfvo type="num" val="$M$10"/>
        <color rgb="FFFF3300"/>
        <color rgb="FF08B808"/>
      </colorScale>
    </cfRule>
  </conditionalFormatting>
  <conditionalFormatting sqref="H105">
    <cfRule type="colorScale" priority="237">
      <colorScale>
        <cfvo type="num" val="$P$6"/>
        <cfvo type="max"/>
        <color rgb="FFFF7128"/>
        <color rgb="FFFFEF9C"/>
      </colorScale>
    </cfRule>
    <cfRule type="colorScale" priority="238">
      <colorScale>
        <cfvo type="num" val="$P$6"/>
        <cfvo type="max"/>
        <color rgb="FFFF7128"/>
        <color rgb="FFFFEF9C"/>
      </colorScale>
    </cfRule>
  </conditionalFormatting>
  <conditionalFormatting sqref="H105">
    <cfRule type="colorScale" priority="236">
      <colorScale>
        <cfvo type="num" val="0"/>
        <cfvo type="num" val="$K$13"/>
        <cfvo type="num" val="1"/>
        <color rgb="FFFF0000"/>
        <color theme="0"/>
        <color rgb="FF08B808"/>
      </colorScale>
    </cfRule>
  </conditionalFormatting>
  <conditionalFormatting sqref="H105">
    <cfRule type="cellIs" dxfId="978" priority="235" operator="equal">
      <formula>2</formula>
    </cfRule>
  </conditionalFormatting>
  <conditionalFormatting sqref="J105">
    <cfRule type="cellIs" dxfId="977" priority="234" operator="equal">
      <formula>$P$12</formula>
    </cfRule>
  </conditionalFormatting>
  <conditionalFormatting sqref="J105">
    <cfRule type="cellIs" dxfId="976" priority="233" operator="equal">
      <formula>"SIN AVANCE"</formula>
    </cfRule>
  </conditionalFormatting>
  <conditionalFormatting sqref="J107">
    <cfRule type="cellIs" dxfId="975" priority="232" operator="equal">
      <formula>$P$12</formula>
    </cfRule>
  </conditionalFormatting>
  <conditionalFormatting sqref="J107">
    <cfRule type="cellIs" dxfId="974" priority="231" operator="equal">
      <formula>"SIN AVANCE"</formula>
    </cfRule>
  </conditionalFormatting>
  <conditionalFormatting sqref="J111">
    <cfRule type="cellIs" dxfId="973" priority="230" operator="equal">
      <formula>$P$12</formula>
    </cfRule>
  </conditionalFormatting>
  <conditionalFormatting sqref="J111">
    <cfRule type="cellIs" dxfId="972" priority="229" operator="equal">
      <formula>"SIN AVANCE"</formula>
    </cfRule>
  </conditionalFormatting>
  <conditionalFormatting sqref="J112">
    <cfRule type="cellIs" dxfId="971" priority="228" operator="equal">
      <formula>$P$12</formula>
    </cfRule>
  </conditionalFormatting>
  <conditionalFormatting sqref="J112">
    <cfRule type="cellIs" dxfId="970" priority="227" operator="equal">
      <formula>"SIN AVANCE"</formula>
    </cfRule>
  </conditionalFormatting>
  <conditionalFormatting sqref="J112">
    <cfRule type="cellIs" dxfId="969" priority="226" operator="equal">
      <formula>$P$12</formula>
    </cfRule>
  </conditionalFormatting>
  <conditionalFormatting sqref="J116">
    <cfRule type="cellIs" dxfId="968" priority="225" operator="equal">
      <formula>$P$12</formula>
    </cfRule>
  </conditionalFormatting>
  <conditionalFormatting sqref="J116">
    <cfRule type="cellIs" dxfId="967" priority="224" operator="equal">
      <formula>$P$12</formula>
    </cfRule>
  </conditionalFormatting>
  <conditionalFormatting sqref="J116">
    <cfRule type="cellIs" dxfId="966" priority="223" operator="equal">
      <formula>"SIN AVANCE"</formula>
    </cfRule>
  </conditionalFormatting>
  <conditionalFormatting sqref="J116">
    <cfRule type="cellIs" dxfId="965" priority="222" operator="equal">
      <formula>$P$12</formula>
    </cfRule>
  </conditionalFormatting>
  <conditionalFormatting sqref="J116">
    <cfRule type="cellIs" dxfId="964" priority="221" operator="equal">
      <formula>$P$12</formula>
    </cfRule>
  </conditionalFormatting>
  <conditionalFormatting sqref="J117">
    <cfRule type="cellIs" dxfId="963" priority="220" operator="equal">
      <formula>$P$12</formula>
    </cfRule>
  </conditionalFormatting>
  <conditionalFormatting sqref="J117">
    <cfRule type="cellIs" dxfId="962" priority="219" operator="equal">
      <formula>$P$12</formula>
    </cfRule>
  </conditionalFormatting>
  <conditionalFormatting sqref="J117">
    <cfRule type="cellIs" dxfId="961" priority="218" operator="equal">
      <formula>"SIN AVANCE"</formula>
    </cfRule>
  </conditionalFormatting>
  <conditionalFormatting sqref="J117">
    <cfRule type="cellIs" dxfId="960" priority="217" operator="equal">
      <formula>$P$12</formula>
    </cfRule>
  </conditionalFormatting>
  <conditionalFormatting sqref="J117">
    <cfRule type="cellIs" dxfId="959" priority="216" operator="equal">
      <formula>$P$12</formula>
    </cfRule>
  </conditionalFormatting>
  <conditionalFormatting sqref="J119">
    <cfRule type="cellIs" dxfId="958" priority="215" operator="equal">
      <formula>$P$12</formula>
    </cfRule>
  </conditionalFormatting>
  <conditionalFormatting sqref="J119">
    <cfRule type="cellIs" dxfId="957" priority="214" operator="equal">
      <formula>"SIN AVANCE"</formula>
    </cfRule>
  </conditionalFormatting>
  <conditionalFormatting sqref="J150">
    <cfRule type="cellIs" dxfId="956" priority="193" operator="equal">
      <formula>$P$12</formula>
    </cfRule>
  </conditionalFormatting>
  <conditionalFormatting sqref="H124">
    <cfRule type="colorScale" priority="212">
      <colorScale>
        <cfvo type="num" val="$M$9"/>
        <cfvo type="num" val="$M$10"/>
        <color rgb="FFFF3300"/>
        <color rgb="FF08B808"/>
      </colorScale>
    </cfRule>
  </conditionalFormatting>
  <conditionalFormatting sqref="H124">
    <cfRule type="colorScale" priority="210">
      <colorScale>
        <cfvo type="num" val="$P$6"/>
        <cfvo type="max"/>
        <color rgb="FFFF7128"/>
        <color rgb="FFFFEF9C"/>
      </colorScale>
    </cfRule>
    <cfRule type="colorScale" priority="211">
      <colorScale>
        <cfvo type="num" val="$P$6"/>
        <cfvo type="max"/>
        <color rgb="FFFF7128"/>
        <color rgb="FFFFEF9C"/>
      </colorScale>
    </cfRule>
  </conditionalFormatting>
  <conditionalFormatting sqref="H124">
    <cfRule type="colorScale" priority="209">
      <colorScale>
        <cfvo type="num" val="0"/>
        <cfvo type="num" val="$K$13"/>
        <cfvo type="num" val="1"/>
        <color rgb="FFFF0000"/>
        <color theme="0"/>
        <color rgb="FF08B808"/>
      </colorScale>
    </cfRule>
  </conditionalFormatting>
  <conditionalFormatting sqref="H124">
    <cfRule type="cellIs" dxfId="955" priority="208" operator="equal">
      <formula>2</formula>
    </cfRule>
  </conditionalFormatting>
  <conditionalFormatting sqref="J124">
    <cfRule type="cellIs" dxfId="954" priority="206" operator="equal">
      <formula>"SIN AVANCE"</formula>
    </cfRule>
  </conditionalFormatting>
  <conditionalFormatting sqref="H15">
    <cfRule type="cellIs" dxfId="953" priority="205" operator="equal">
      <formula>2</formula>
    </cfRule>
  </conditionalFormatting>
  <conditionalFormatting sqref="J143:M143">
    <cfRule type="cellIs" dxfId="952" priority="203" operator="equal">
      <formula>$P$12</formula>
    </cfRule>
  </conditionalFormatting>
  <conditionalFormatting sqref="J143:M143">
    <cfRule type="cellIs" dxfId="951" priority="202" operator="equal">
      <formula>"SIN AVANCE"</formula>
    </cfRule>
  </conditionalFormatting>
  <conditionalFormatting sqref="J143:M143">
    <cfRule type="cellIs" dxfId="950" priority="201" operator="equal">
      <formula>$P$12</formula>
    </cfRule>
  </conditionalFormatting>
  <conditionalFormatting sqref="J143:M143">
    <cfRule type="cellIs" dxfId="949" priority="200" operator="equal">
      <formula>$P$12</formula>
    </cfRule>
  </conditionalFormatting>
  <conditionalFormatting sqref="J143:M143">
    <cfRule type="cellIs" dxfId="948" priority="199" operator="equal">
      <formula>$P$12</formula>
    </cfRule>
  </conditionalFormatting>
  <conditionalFormatting sqref="H143">
    <cfRule type="colorScale" priority="198">
      <colorScale>
        <cfvo type="num" val="$M$9"/>
        <cfvo type="num" val="$M$10"/>
        <color rgb="FFFF3300"/>
        <color rgb="FF08B808"/>
      </colorScale>
    </cfRule>
  </conditionalFormatting>
  <conditionalFormatting sqref="H143">
    <cfRule type="colorScale" priority="197">
      <colorScale>
        <cfvo type="num" val="0"/>
        <cfvo type="num" val="$K$13"/>
        <cfvo type="num" val="1"/>
        <color rgb="FFFF0000"/>
        <color theme="0"/>
        <color rgb="FF08B808"/>
      </colorScale>
    </cfRule>
  </conditionalFormatting>
  <conditionalFormatting sqref="H143">
    <cfRule type="colorScale" priority="195">
      <colorScale>
        <cfvo type="num" val="$P$6"/>
        <cfvo type="max"/>
        <color rgb="FFFF7128"/>
        <color rgb="FFFFEF9C"/>
      </colorScale>
    </cfRule>
    <cfRule type="colorScale" priority="196">
      <colorScale>
        <cfvo type="num" val="$P$6"/>
        <cfvo type="max"/>
        <color rgb="FFFF7128"/>
        <color rgb="FFFFEF9C"/>
      </colorScale>
    </cfRule>
  </conditionalFormatting>
  <conditionalFormatting sqref="H143">
    <cfRule type="cellIs" dxfId="947" priority="194" operator="equal">
      <formula>2</formula>
    </cfRule>
  </conditionalFormatting>
  <conditionalFormatting sqref="J95:M95">
    <cfRule type="cellIs" dxfId="946" priority="25" operator="equal">
      <formula>$P$12</formula>
    </cfRule>
  </conditionalFormatting>
  <conditionalFormatting sqref="J150">
    <cfRule type="cellIs" dxfId="945" priority="192" operator="equal">
      <formula>"SIN AVANCE"</formula>
    </cfRule>
  </conditionalFormatting>
  <conditionalFormatting sqref="H150">
    <cfRule type="colorScale" priority="189">
      <colorScale>
        <cfvo type="num" val="$M$9"/>
        <cfvo type="num" val="$M$10"/>
        <color rgb="FFFF3300"/>
        <color rgb="FF08B808"/>
      </colorScale>
    </cfRule>
  </conditionalFormatting>
  <conditionalFormatting sqref="H150">
    <cfRule type="colorScale" priority="190">
      <colorScale>
        <cfvo type="num" val="$P$6"/>
        <cfvo type="max"/>
        <color rgb="FFFF7128"/>
        <color rgb="FFFFEF9C"/>
      </colorScale>
    </cfRule>
    <cfRule type="colorScale" priority="191">
      <colorScale>
        <cfvo type="num" val="$P$6"/>
        <cfvo type="max"/>
        <color rgb="FFFF7128"/>
        <color rgb="FFFFEF9C"/>
      </colorScale>
    </cfRule>
  </conditionalFormatting>
  <conditionalFormatting sqref="H150">
    <cfRule type="colorScale" priority="188">
      <colorScale>
        <cfvo type="num" val="0"/>
        <cfvo type="num" val="$K$13"/>
        <cfvo type="num" val="1"/>
        <color rgb="FFFF0000"/>
        <color theme="0"/>
        <color rgb="FF08B808"/>
      </colorScale>
    </cfRule>
  </conditionalFormatting>
  <conditionalFormatting sqref="H150">
    <cfRule type="cellIs" dxfId="944" priority="187" operator="equal">
      <formula>2</formula>
    </cfRule>
  </conditionalFormatting>
  <conditionalFormatting sqref="J150">
    <cfRule type="cellIs" dxfId="943" priority="186" operator="equal">
      <formula>$P$12</formula>
    </cfRule>
  </conditionalFormatting>
  <conditionalFormatting sqref="J175:M176">
    <cfRule type="cellIs" dxfId="942" priority="185" operator="equal">
      <formula>$P$12</formula>
    </cfRule>
  </conditionalFormatting>
  <conditionalFormatting sqref="J175:M176">
    <cfRule type="cellIs" dxfId="941" priority="184" operator="equal">
      <formula>"SIN AVANCE"</formula>
    </cfRule>
  </conditionalFormatting>
  <conditionalFormatting sqref="J175:M176">
    <cfRule type="cellIs" dxfId="940" priority="183" operator="equal">
      <formula>$P$12</formula>
    </cfRule>
  </conditionalFormatting>
  <conditionalFormatting sqref="J175:M176">
    <cfRule type="cellIs" dxfId="939" priority="182" operator="equal">
      <formula>$P$12</formula>
    </cfRule>
  </conditionalFormatting>
  <conditionalFormatting sqref="J175:M176">
    <cfRule type="cellIs" dxfId="938" priority="181" operator="equal">
      <formula>$P$12</formula>
    </cfRule>
  </conditionalFormatting>
  <conditionalFormatting sqref="H175:H176">
    <cfRule type="colorScale" priority="180">
      <colorScale>
        <cfvo type="num" val="$M$9"/>
        <cfvo type="num" val="$M$10"/>
        <color rgb="FFFF3300"/>
        <color rgb="FF08B808"/>
      </colorScale>
    </cfRule>
  </conditionalFormatting>
  <conditionalFormatting sqref="H175:H176">
    <cfRule type="colorScale" priority="179">
      <colorScale>
        <cfvo type="num" val="0"/>
        <cfvo type="num" val="$K$13"/>
        <cfvo type="num" val="1"/>
        <color rgb="FFFF0000"/>
        <color theme="0"/>
        <color rgb="FF08B808"/>
      </colorScale>
    </cfRule>
  </conditionalFormatting>
  <conditionalFormatting sqref="H175:H176">
    <cfRule type="colorScale" priority="177">
      <colorScale>
        <cfvo type="num" val="$P$6"/>
        <cfvo type="max"/>
        <color rgb="FFFF7128"/>
        <color rgb="FFFFEF9C"/>
      </colorScale>
    </cfRule>
    <cfRule type="colorScale" priority="178">
      <colorScale>
        <cfvo type="num" val="$P$6"/>
        <cfvo type="max"/>
        <color rgb="FFFF7128"/>
        <color rgb="FFFFEF9C"/>
      </colorScale>
    </cfRule>
  </conditionalFormatting>
  <conditionalFormatting sqref="H175:H176">
    <cfRule type="cellIs" dxfId="937" priority="176" operator="equal">
      <formula>2</formula>
    </cfRule>
  </conditionalFormatting>
  <conditionalFormatting sqref="J190:M190">
    <cfRule type="cellIs" dxfId="936" priority="175" operator="equal">
      <formula>$P$12</formula>
    </cfRule>
  </conditionalFormatting>
  <conditionalFormatting sqref="J190:M190">
    <cfRule type="cellIs" dxfId="935" priority="174" operator="equal">
      <formula>"SIN AVANCE"</formula>
    </cfRule>
  </conditionalFormatting>
  <conditionalFormatting sqref="J190:M190">
    <cfRule type="cellIs" dxfId="934" priority="173" operator="equal">
      <formula>$P$12</formula>
    </cfRule>
  </conditionalFormatting>
  <conditionalFormatting sqref="J190:M190">
    <cfRule type="cellIs" dxfId="933" priority="172" operator="equal">
      <formula>$P$12</formula>
    </cfRule>
  </conditionalFormatting>
  <conditionalFormatting sqref="J190:M190">
    <cfRule type="cellIs" dxfId="932" priority="171" operator="equal">
      <formula>$P$12</formula>
    </cfRule>
  </conditionalFormatting>
  <conditionalFormatting sqref="H190">
    <cfRule type="colorScale" priority="170">
      <colorScale>
        <cfvo type="num" val="$M$9"/>
        <cfvo type="num" val="$M$10"/>
        <color rgb="FFFF3300"/>
        <color rgb="FF08B808"/>
      </colorScale>
    </cfRule>
  </conditionalFormatting>
  <conditionalFormatting sqref="H190">
    <cfRule type="colorScale" priority="169">
      <colorScale>
        <cfvo type="num" val="0"/>
        <cfvo type="num" val="$K$13"/>
        <cfvo type="num" val="1"/>
        <color rgb="FFFF0000"/>
        <color theme="0"/>
        <color rgb="FF08B808"/>
      </colorScale>
    </cfRule>
  </conditionalFormatting>
  <conditionalFormatting sqref="H190">
    <cfRule type="colorScale" priority="167">
      <colorScale>
        <cfvo type="num" val="$P$6"/>
        <cfvo type="max"/>
        <color rgb="FFFF7128"/>
        <color rgb="FFFFEF9C"/>
      </colorScale>
    </cfRule>
    <cfRule type="colorScale" priority="168">
      <colorScale>
        <cfvo type="num" val="$P$6"/>
        <cfvo type="max"/>
        <color rgb="FFFF7128"/>
        <color rgb="FFFFEF9C"/>
      </colorScale>
    </cfRule>
  </conditionalFormatting>
  <conditionalFormatting sqref="H190">
    <cfRule type="cellIs" dxfId="931" priority="166" operator="equal">
      <formula>2</formula>
    </cfRule>
  </conditionalFormatting>
  <conditionalFormatting sqref="J191:M191">
    <cfRule type="cellIs" dxfId="930" priority="165" operator="equal">
      <formula>$P$12</formula>
    </cfRule>
  </conditionalFormatting>
  <conditionalFormatting sqref="J191:M191">
    <cfRule type="cellIs" dxfId="929" priority="164" operator="equal">
      <formula>"SIN AVANCE"</formula>
    </cfRule>
  </conditionalFormatting>
  <conditionalFormatting sqref="J191:M191">
    <cfRule type="cellIs" dxfId="928" priority="163" operator="equal">
      <formula>$P$12</formula>
    </cfRule>
  </conditionalFormatting>
  <conditionalFormatting sqref="J191:M191">
    <cfRule type="cellIs" dxfId="927" priority="162" operator="equal">
      <formula>$P$12</formula>
    </cfRule>
  </conditionalFormatting>
  <conditionalFormatting sqref="J191:M191">
    <cfRule type="cellIs" dxfId="926" priority="161" operator="equal">
      <formula>$P$12</formula>
    </cfRule>
  </conditionalFormatting>
  <conditionalFormatting sqref="H191">
    <cfRule type="colorScale" priority="160">
      <colorScale>
        <cfvo type="num" val="$M$9"/>
        <cfvo type="num" val="$M$10"/>
        <color rgb="FFFF3300"/>
        <color rgb="FF08B808"/>
      </colorScale>
    </cfRule>
  </conditionalFormatting>
  <conditionalFormatting sqref="H191">
    <cfRule type="colorScale" priority="159">
      <colorScale>
        <cfvo type="num" val="0"/>
        <cfvo type="num" val="$K$13"/>
        <cfvo type="num" val="1"/>
        <color rgb="FFFF0000"/>
        <color theme="0"/>
        <color rgb="FF08B808"/>
      </colorScale>
    </cfRule>
  </conditionalFormatting>
  <conditionalFormatting sqref="H191">
    <cfRule type="colorScale" priority="157">
      <colorScale>
        <cfvo type="num" val="$P$6"/>
        <cfvo type="max"/>
        <color rgb="FFFF7128"/>
        <color rgb="FFFFEF9C"/>
      </colorScale>
    </cfRule>
    <cfRule type="colorScale" priority="158">
      <colorScale>
        <cfvo type="num" val="$P$6"/>
        <cfvo type="max"/>
        <color rgb="FFFF7128"/>
        <color rgb="FFFFEF9C"/>
      </colorScale>
    </cfRule>
  </conditionalFormatting>
  <conditionalFormatting sqref="H191">
    <cfRule type="cellIs" dxfId="925" priority="156" operator="equal">
      <formula>2</formula>
    </cfRule>
  </conditionalFormatting>
  <conditionalFormatting sqref="J192:M192">
    <cfRule type="cellIs" dxfId="924" priority="155" operator="equal">
      <formula>$P$12</formula>
    </cfRule>
  </conditionalFormatting>
  <conditionalFormatting sqref="J192:M192">
    <cfRule type="cellIs" dxfId="923" priority="154" operator="equal">
      <formula>"SIN AVANCE"</formula>
    </cfRule>
  </conditionalFormatting>
  <conditionalFormatting sqref="H192">
    <cfRule type="colorScale" priority="150">
      <colorScale>
        <cfvo type="num" val="$M$9"/>
        <cfvo type="num" val="$M$10"/>
        <color rgb="FFFF3300"/>
        <color rgb="FF08B808"/>
      </colorScale>
    </cfRule>
  </conditionalFormatting>
  <conditionalFormatting sqref="H192">
    <cfRule type="colorScale" priority="149">
      <colorScale>
        <cfvo type="num" val="0"/>
        <cfvo type="num" val="$K$13"/>
        <cfvo type="num" val="1"/>
        <color rgb="FFFF0000"/>
        <color theme="0"/>
        <color rgb="FF08B808"/>
      </colorScale>
    </cfRule>
  </conditionalFormatting>
  <conditionalFormatting sqref="H192">
    <cfRule type="colorScale" priority="147">
      <colorScale>
        <cfvo type="num" val="$P$6"/>
        <cfvo type="max"/>
        <color rgb="FFFF7128"/>
        <color rgb="FFFFEF9C"/>
      </colorScale>
    </cfRule>
    <cfRule type="colorScale" priority="148">
      <colorScale>
        <cfvo type="num" val="$P$6"/>
        <cfvo type="max"/>
        <color rgb="FFFF7128"/>
        <color rgb="FFFFEF9C"/>
      </colorScale>
    </cfRule>
  </conditionalFormatting>
  <conditionalFormatting sqref="H192">
    <cfRule type="cellIs" dxfId="922" priority="146" operator="equal">
      <formula>2</formula>
    </cfRule>
  </conditionalFormatting>
  <conditionalFormatting sqref="J193:M193">
    <cfRule type="cellIs" dxfId="921" priority="145" operator="equal">
      <formula>$P$12</formula>
    </cfRule>
  </conditionalFormatting>
  <conditionalFormatting sqref="J193:M193">
    <cfRule type="cellIs" dxfId="920" priority="144" operator="equal">
      <formula>"SIN AVANCE"</formula>
    </cfRule>
  </conditionalFormatting>
  <conditionalFormatting sqref="J193:M193">
    <cfRule type="cellIs" dxfId="919" priority="143" operator="equal">
      <formula>$P$12</formula>
    </cfRule>
  </conditionalFormatting>
  <conditionalFormatting sqref="J193:M193">
    <cfRule type="cellIs" dxfId="918" priority="142" operator="equal">
      <formula>$P$12</formula>
    </cfRule>
  </conditionalFormatting>
  <conditionalFormatting sqref="J193:M193">
    <cfRule type="cellIs" dxfId="917" priority="141" operator="equal">
      <formula>$P$12</formula>
    </cfRule>
  </conditionalFormatting>
  <conditionalFormatting sqref="H193">
    <cfRule type="colorScale" priority="140">
      <colorScale>
        <cfvo type="num" val="$M$9"/>
        <cfvo type="num" val="$M$10"/>
        <color rgb="FFFF3300"/>
        <color rgb="FF08B808"/>
      </colorScale>
    </cfRule>
  </conditionalFormatting>
  <conditionalFormatting sqref="H193">
    <cfRule type="colorScale" priority="139">
      <colorScale>
        <cfvo type="num" val="0"/>
        <cfvo type="num" val="$K$13"/>
        <cfvo type="num" val="1"/>
        <color rgb="FFFF0000"/>
        <color theme="0"/>
        <color rgb="FF08B808"/>
      </colorScale>
    </cfRule>
  </conditionalFormatting>
  <conditionalFormatting sqref="H193">
    <cfRule type="colorScale" priority="137">
      <colorScale>
        <cfvo type="num" val="$P$6"/>
        <cfvo type="max"/>
        <color rgb="FFFF7128"/>
        <color rgb="FFFFEF9C"/>
      </colorScale>
    </cfRule>
    <cfRule type="colorScale" priority="138">
      <colorScale>
        <cfvo type="num" val="$P$6"/>
        <cfvo type="max"/>
        <color rgb="FFFF7128"/>
        <color rgb="FFFFEF9C"/>
      </colorScale>
    </cfRule>
  </conditionalFormatting>
  <conditionalFormatting sqref="H193">
    <cfRule type="cellIs" dxfId="916" priority="136" operator="equal">
      <formula>2</formula>
    </cfRule>
  </conditionalFormatting>
  <conditionalFormatting sqref="J194:M195">
    <cfRule type="cellIs" dxfId="915" priority="135" operator="equal">
      <formula>$P$12</formula>
    </cfRule>
  </conditionalFormatting>
  <conditionalFormatting sqref="J194:M195">
    <cfRule type="cellIs" dxfId="914" priority="134" operator="equal">
      <formula>"SIN AVANCE"</formula>
    </cfRule>
  </conditionalFormatting>
  <conditionalFormatting sqref="J194:M195">
    <cfRule type="cellIs" dxfId="913" priority="133" operator="equal">
      <formula>$P$12</formula>
    </cfRule>
  </conditionalFormatting>
  <conditionalFormatting sqref="J194:M195">
    <cfRule type="cellIs" dxfId="912" priority="132" operator="equal">
      <formula>$P$12</formula>
    </cfRule>
  </conditionalFormatting>
  <conditionalFormatting sqref="J194:M195">
    <cfRule type="cellIs" dxfId="911" priority="131" operator="equal">
      <formula>$P$12</formula>
    </cfRule>
  </conditionalFormatting>
  <conditionalFormatting sqref="H194:H195">
    <cfRule type="colorScale" priority="130">
      <colorScale>
        <cfvo type="num" val="$M$9"/>
        <cfvo type="num" val="$M$10"/>
        <color rgb="FFFF3300"/>
        <color rgb="FF08B808"/>
      </colorScale>
    </cfRule>
  </conditionalFormatting>
  <conditionalFormatting sqref="H194:H195">
    <cfRule type="colorScale" priority="129">
      <colorScale>
        <cfvo type="num" val="0"/>
        <cfvo type="num" val="$K$13"/>
        <cfvo type="num" val="1"/>
        <color rgb="FFFF0000"/>
        <color theme="0"/>
        <color rgb="FF08B808"/>
      </colorScale>
    </cfRule>
  </conditionalFormatting>
  <conditionalFormatting sqref="H194:H195">
    <cfRule type="cellIs" dxfId="910" priority="126" operator="equal">
      <formula>2</formula>
    </cfRule>
  </conditionalFormatting>
  <conditionalFormatting sqref="J208:M212">
    <cfRule type="cellIs" dxfId="909" priority="125" operator="equal">
      <formula>$P$12</formula>
    </cfRule>
  </conditionalFormatting>
  <conditionalFormatting sqref="J208:M212">
    <cfRule type="cellIs" dxfId="908" priority="124" operator="equal">
      <formula>"SIN AVANCE"</formula>
    </cfRule>
  </conditionalFormatting>
  <conditionalFormatting sqref="J208:M212">
    <cfRule type="cellIs" dxfId="907" priority="123" operator="equal">
      <formula>$P$12</formula>
    </cfRule>
  </conditionalFormatting>
  <conditionalFormatting sqref="H208:H212">
    <cfRule type="colorScale" priority="120">
      <colorScale>
        <cfvo type="num" val="$M$9"/>
        <cfvo type="num" val="$M$10"/>
        <color rgb="FFFF3300"/>
        <color rgb="FF08B808"/>
      </colorScale>
    </cfRule>
  </conditionalFormatting>
  <conditionalFormatting sqref="H208:H212">
    <cfRule type="colorScale" priority="119">
      <colorScale>
        <cfvo type="num" val="0"/>
        <cfvo type="num" val="$K$13"/>
        <cfvo type="num" val="1"/>
        <color rgb="FFFF0000"/>
        <color theme="0"/>
        <color rgb="FF08B808"/>
      </colorScale>
    </cfRule>
  </conditionalFormatting>
  <conditionalFormatting sqref="H208:H212">
    <cfRule type="colorScale" priority="117">
      <colorScale>
        <cfvo type="num" val="$P$6"/>
        <cfvo type="max"/>
        <color rgb="FFFF7128"/>
        <color rgb="FFFFEF9C"/>
      </colorScale>
    </cfRule>
    <cfRule type="colorScale" priority="118">
      <colorScale>
        <cfvo type="num" val="$P$6"/>
        <cfvo type="max"/>
        <color rgb="FFFF7128"/>
        <color rgb="FFFFEF9C"/>
      </colorScale>
    </cfRule>
  </conditionalFormatting>
  <conditionalFormatting sqref="H208:H212">
    <cfRule type="cellIs" dxfId="906" priority="116" operator="equal">
      <formula>2</formula>
    </cfRule>
  </conditionalFormatting>
  <conditionalFormatting sqref="F14:F16">
    <cfRule type="cellIs" dxfId="905" priority="115" operator="equal">
      <formula>0</formula>
    </cfRule>
  </conditionalFormatting>
  <conditionalFormatting sqref="H103">
    <cfRule type="colorScale" priority="114">
      <colorScale>
        <cfvo type="num" val="0"/>
        <cfvo type="num" val="$K$125"/>
        <cfvo type="max"/>
        <color rgb="FFFF0000"/>
        <color theme="0"/>
        <color rgb="FF00B050"/>
      </colorScale>
    </cfRule>
  </conditionalFormatting>
  <conditionalFormatting sqref="H104">
    <cfRule type="colorScale" priority="113">
      <colorScale>
        <cfvo type="num" val="0"/>
        <cfvo type="num" val="$K$125"/>
        <cfvo type="max"/>
        <color rgb="FFFF0000"/>
        <color theme="0"/>
        <color rgb="FF00B050"/>
      </colorScale>
    </cfRule>
  </conditionalFormatting>
  <conditionalFormatting sqref="H106">
    <cfRule type="colorScale" priority="112">
      <colorScale>
        <cfvo type="num" val="0"/>
        <cfvo type="num" val="$K$125"/>
        <cfvo type="max"/>
        <color rgb="FFFF0000"/>
        <color theme="0"/>
        <color rgb="FF00B050"/>
      </colorScale>
    </cfRule>
  </conditionalFormatting>
  <conditionalFormatting sqref="H108">
    <cfRule type="colorScale" priority="111">
      <colorScale>
        <cfvo type="num" val="0"/>
        <cfvo type="num" val="$K$125"/>
        <cfvo type="max"/>
        <color rgb="FFFF0000"/>
        <color theme="0"/>
        <color rgb="FF00B050"/>
      </colorScale>
    </cfRule>
  </conditionalFormatting>
  <conditionalFormatting sqref="H109">
    <cfRule type="colorScale" priority="110">
      <colorScale>
        <cfvo type="num" val="0"/>
        <cfvo type="num" val="$K$125"/>
        <cfvo type="max"/>
        <color rgb="FFFF0000"/>
        <color theme="0"/>
        <color rgb="FF00B050"/>
      </colorScale>
    </cfRule>
  </conditionalFormatting>
  <conditionalFormatting sqref="H113">
    <cfRule type="colorScale" priority="109">
      <colorScale>
        <cfvo type="num" val="0"/>
        <cfvo type="num" val="$K$125"/>
        <cfvo type="max"/>
        <color rgb="FFFF0000"/>
        <color theme="0"/>
        <color rgb="FF00B050"/>
      </colorScale>
    </cfRule>
  </conditionalFormatting>
  <conditionalFormatting sqref="H115">
    <cfRule type="colorScale" priority="108">
      <colorScale>
        <cfvo type="num" val="0"/>
        <cfvo type="num" val="$K$125"/>
        <cfvo type="max"/>
        <color rgb="FFFF0000"/>
        <color theme="0"/>
        <color rgb="FF00B050"/>
      </colorScale>
    </cfRule>
  </conditionalFormatting>
  <conditionalFormatting sqref="H116">
    <cfRule type="colorScale" priority="107">
      <colorScale>
        <cfvo type="num" val="0"/>
        <cfvo type="num" val="$K$125"/>
        <cfvo type="max"/>
        <color rgb="FFFF0000"/>
        <color theme="0"/>
        <color rgb="FF00B050"/>
      </colorScale>
    </cfRule>
  </conditionalFormatting>
  <conditionalFormatting sqref="H117">
    <cfRule type="colorScale" priority="106">
      <colorScale>
        <cfvo type="num" val="0"/>
        <cfvo type="num" val="$K$125"/>
        <cfvo type="max"/>
        <color rgb="FFFF0000"/>
        <color theme="0"/>
        <color rgb="FF00B050"/>
      </colorScale>
    </cfRule>
  </conditionalFormatting>
  <conditionalFormatting sqref="H118">
    <cfRule type="colorScale" priority="105">
      <colorScale>
        <cfvo type="num" val="0"/>
        <cfvo type="num" val="$K$125"/>
        <cfvo type="max"/>
        <color rgb="FFFF0000"/>
        <color theme="0"/>
        <color rgb="FF00B050"/>
      </colorScale>
    </cfRule>
  </conditionalFormatting>
  <conditionalFormatting sqref="H119">
    <cfRule type="colorScale" priority="104">
      <colorScale>
        <cfvo type="num" val="0"/>
        <cfvo type="num" val="$K$125"/>
        <cfvo type="max"/>
        <color rgb="FFFF0000"/>
        <color theme="0"/>
        <color rgb="FF00B050"/>
      </colorScale>
    </cfRule>
  </conditionalFormatting>
  <conditionalFormatting sqref="H120">
    <cfRule type="colorScale" priority="103">
      <colorScale>
        <cfvo type="num" val="0"/>
        <cfvo type="num" val="$K$125"/>
        <cfvo type="max"/>
        <color rgb="FFFF0000"/>
        <color theme="0"/>
        <color rgb="FF00B050"/>
      </colorScale>
    </cfRule>
  </conditionalFormatting>
  <conditionalFormatting sqref="H122">
    <cfRule type="colorScale" priority="102">
      <colorScale>
        <cfvo type="num" val="0"/>
        <cfvo type="num" val="$K$125"/>
        <cfvo type="max"/>
        <color rgb="FFFF0000"/>
        <color theme="0"/>
        <color rgb="FF00B050"/>
      </colorScale>
    </cfRule>
  </conditionalFormatting>
  <conditionalFormatting sqref="H123">
    <cfRule type="colorScale" priority="101">
      <colorScale>
        <cfvo type="num" val="0"/>
        <cfvo type="num" val="$K$125"/>
        <cfvo type="max"/>
        <color rgb="FFFF0000"/>
        <color theme="0"/>
        <color rgb="FF00B050"/>
      </colorScale>
    </cfRule>
  </conditionalFormatting>
  <conditionalFormatting sqref="H88">
    <cfRule type="colorScale" priority="100">
      <colorScale>
        <cfvo type="num" val="0"/>
        <cfvo type="num" val="$K$125"/>
        <cfvo type="max"/>
        <color rgb="FFFF0000"/>
        <color theme="0"/>
        <color rgb="FF00B050"/>
      </colorScale>
    </cfRule>
  </conditionalFormatting>
  <conditionalFormatting sqref="H89">
    <cfRule type="colorScale" priority="99">
      <colorScale>
        <cfvo type="num" val="0"/>
        <cfvo type="num" val="$K$125"/>
        <cfvo type="max"/>
        <color rgb="FFFF0000"/>
        <color theme="0"/>
        <color rgb="FF00B050"/>
      </colorScale>
    </cfRule>
  </conditionalFormatting>
  <conditionalFormatting sqref="H90">
    <cfRule type="colorScale" priority="98">
      <colorScale>
        <cfvo type="num" val="0"/>
        <cfvo type="num" val="$K$125"/>
        <cfvo type="max"/>
        <color rgb="FFFF0000"/>
        <color theme="0"/>
        <color rgb="FF00B050"/>
      </colorScale>
    </cfRule>
  </conditionalFormatting>
  <conditionalFormatting sqref="H91">
    <cfRule type="colorScale" priority="97">
      <colorScale>
        <cfvo type="num" val="0"/>
        <cfvo type="num" val="$K$125"/>
        <cfvo type="max"/>
        <color rgb="FFFF0000"/>
        <color theme="0"/>
        <color rgb="FF00B050"/>
      </colorScale>
    </cfRule>
  </conditionalFormatting>
  <conditionalFormatting sqref="H83">
    <cfRule type="colorScale" priority="96">
      <colorScale>
        <cfvo type="num" val="0"/>
        <cfvo type="num" val="$K$125"/>
        <cfvo type="max"/>
        <color rgb="FFFF0000"/>
        <color theme="0"/>
        <color rgb="FF00B050"/>
      </colorScale>
    </cfRule>
  </conditionalFormatting>
  <conditionalFormatting sqref="H76">
    <cfRule type="colorScale" priority="95">
      <colorScale>
        <cfvo type="num" val="0"/>
        <cfvo type="num" val="$K$125"/>
        <cfvo type="max"/>
        <color rgb="FFFF0000"/>
        <color theme="0"/>
        <color rgb="FF00B050"/>
      </colorScale>
    </cfRule>
  </conditionalFormatting>
  <conditionalFormatting sqref="H75">
    <cfRule type="colorScale" priority="94">
      <colorScale>
        <cfvo type="num" val="0"/>
        <cfvo type="num" val="$K$125"/>
        <cfvo type="max"/>
        <color rgb="FFFF0000"/>
        <color theme="0"/>
        <color rgb="FF00B050"/>
      </colorScale>
    </cfRule>
  </conditionalFormatting>
  <conditionalFormatting sqref="H73">
    <cfRule type="colorScale" priority="93">
      <colorScale>
        <cfvo type="num" val="0"/>
        <cfvo type="num" val="$K$125"/>
        <cfvo type="max"/>
        <color rgb="FFFF0000"/>
        <color theme="0"/>
        <color rgb="FF00B050"/>
      </colorScale>
    </cfRule>
  </conditionalFormatting>
  <conditionalFormatting sqref="H71">
    <cfRule type="colorScale" priority="92">
      <colorScale>
        <cfvo type="num" val="0"/>
        <cfvo type="num" val="$K$125"/>
        <cfvo type="max"/>
        <color rgb="FFFF0000"/>
        <color theme="0"/>
        <color rgb="FF00B050"/>
      </colorScale>
    </cfRule>
  </conditionalFormatting>
  <conditionalFormatting sqref="H65">
    <cfRule type="colorScale" priority="91">
      <colorScale>
        <cfvo type="num" val="0"/>
        <cfvo type="num" val="$K$125"/>
        <cfvo type="max"/>
        <color rgb="FFFF0000"/>
        <color theme="0"/>
        <color rgb="FF00B050"/>
      </colorScale>
    </cfRule>
  </conditionalFormatting>
  <conditionalFormatting sqref="H63">
    <cfRule type="colorScale" priority="90">
      <colorScale>
        <cfvo type="num" val="0"/>
        <cfvo type="num" val="$K$125"/>
        <cfvo type="max"/>
        <color rgb="FFFF0000"/>
        <color theme="0"/>
        <color rgb="FF00B050"/>
      </colorScale>
    </cfRule>
  </conditionalFormatting>
  <conditionalFormatting sqref="H57">
    <cfRule type="colorScale" priority="89">
      <colorScale>
        <cfvo type="num" val="0"/>
        <cfvo type="num" val="$K$125"/>
        <cfvo type="max"/>
        <color rgb="FFFF0000"/>
        <color theme="0"/>
        <color rgb="FF00B050"/>
      </colorScale>
    </cfRule>
  </conditionalFormatting>
  <conditionalFormatting sqref="H58">
    <cfRule type="colorScale" priority="88">
      <colorScale>
        <cfvo type="num" val="0"/>
        <cfvo type="num" val="$K$125"/>
        <cfvo type="max"/>
        <color rgb="FFFF0000"/>
        <color theme="0"/>
        <color rgb="FF00B050"/>
      </colorScale>
    </cfRule>
  </conditionalFormatting>
  <conditionalFormatting sqref="H54">
    <cfRule type="colorScale" priority="87">
      <colorScale>
        <cfvo type="num" val="0"/>
        <cfvo type="num" val="$K$125"/>
        <cfvo type="max"/>
        <color rgb="FFFF0000"/>
        <color theme="0"/>
        <color rgb="FF00B050"/>
      </colorScale>
    </cfRule>
  </conditionalFormatting>
  <conditionalFormatting sqref="H55">
    <cfRule type="colorScale" priority="86">
      <colorScale>
        <cfvo type="num" val="0"/>
        <cfvo type="num" val="$K$125"/>
        <cfvo type="max"/>
        <color rgb="FFFF0000"/>
        <color theme="0"/>
        <color rgb="FF00B050"/>
      </colorScale>
    </cfRule>
  </conditionalFormatting>
  <conditionalFormatting sqref="H51">
    <cfRule type="colorScale" priority="85">
      <colorScale>
        <cfvo type="num" val="0"/>
        <cfvo type="num" val="$K$125"/>
        <cfvo type="max"/>
        <color rgb="FFFF0000"/>
        <color theme="0"/>
        <color rgb="FF00B050"/>
      </colorScale>
    </cfRule>
  </conditionalFormatting>
  <conditionalFormatting sqref="H50">
    <cfRule type="colorScale" priority="84">
      <colorScale>
        <cfvo type="num" val="0"/>
        <cfvo type="num" val="$K$125"/>
        <cfvo type="max"/>
        <color rgb="FFFF0000"/>
        <color theme="0"/>
        <color rgb="FF00B050"/>
      </colorScale>
    </cfRule>
  </conditionalFormatting>
  <conditionalFormatting sqref="H47">
    <cfRule type="colorScale" priority="83">
      <colorScale>
        <cfvo type="num" val="0"/>
        <cfvo type="num" val="$K$125"/>
        <cfvo type="max"/>
        <color rgb="FFFF0000"/>
        <color theme="0"/>
        <color rgb="FF00B050"/>
      </colorScale>
    </cfRule>
  </conditionalFormatting>
  <conditionalFormatting sqref="H45">
    <cfRule type="colorScale" priority="82">
      <colorScale>
        <cfvo type="num" val="0"/>
        <cfvo type="num" val="$K$125"/>
        <cfvo type="max"/>
        <color rgb="FFFF0000"/>
        <color theme="0"/>
        <color rgb="FF00B050"/>
      </colorScale>
    </cfRule>
  </conditionalFormatting>
  <conditionalFormatting sqref="H42">
    <cfRule type="colorScale" priority="81">
      <colorScale>
        <cfvo type="num" val="0"/>
        <cfvo type="num" val="$K$125"/>
        <cfvo type="max"/>
        <color rgb="FFFF0000"/>
        <color theme="0"/>
        <color rgb="FF00B050"/>
      </colorScale>
    </cfRule>
  </conditionalFormatting>
  <conditionalFormatting sqref="H43">
    <cfRule type="colorScale" priority="80">
      <colorScale>
        <cfvo type="num" val="0"/>
        <cfvo type="num" val="$K$125"/>
        <cfvo type="max"/>
        <color rgb="FFFF0000"/>
        <color theme="0"/>
        <color rgb="FF00B050"/>
      </colorScale>
    </cfRule>
  </conditionalFormatting>
  <conditionalFormatting sqref="H37">
    <cfRule type="colorScale" priority="79">
      <colorScale>
        <cfvo type="num" val="0"/>
        <cfvo type="num" val="$K$125"/>
        <cfvo type="max"/>
        <color rgb="FFFF0000"/>
        <color theme="0"/>
        <color rgb="FF00B050"/>
      </colorScale>
    </cfRule>
  </conditionalFormatting>
  <conditionalFormatting sqref="H36">
    <cfRule type="colorScale" priority="78">
      <colorScale>
        <cfvo type="num" val="0"/>
        <cfvo type="num" val="$K$125"/>
        <cfvo type="max"/>
        <color rgb="FFFF0000"/>
        <color theme="0"/>
        <color rgb="FF00B050"/>
      </colorScale>
    </cfRule>
  </conditionalFormatting>
  <conditionalFormatting sqref="H35">
    <cfRule type="colorScale" priority="77">
      <colorScale>
        <cfvo type="num" val="0"/>
        <cfvo type="num" val="$K$125"/>
        <cfvo type="max"/>
        <color rgb="FFFF0000"/>
        <color theme="0"/>
        <color rgb="FF00B050"/>
      </colorScale>
    </cfRule>
  </conditionalFormatting>
  <conditionalFormatting sqref="H34">
    <cfRule type="colorScale" priority="76">
      <colorScale>
        <cfvo type="num" val="0"/>
        <cfvo type="num" val="$K$125"/>
        <cfvo type="max"/>
        <color rgb="FFFF0000"/>
        <color theme="0"/>
        <color rgb="FF00B050"/>
      </colorScale>
    </cfRule>
  </conditionalFormatting>
  <conditionalFormatting sqref="H33">
    <cfRule type="colorScale" priority="75">
      <colorScale>
        <cfvo type="num" val="0"/>
        <cfvo type="num" val="$K$125"/>
        <cfvo type="max"/>
        <color rgb="FFFF0000"/>
        <color theme="0"/>
        <color rgb="FF00B050"/>
      </colorScale>
    </cfRule>
  </conditionalFormatting>
  <conditionalFormatting sqref="H32">
    <cfRule type="colorScale" priority="74">
      <colorScale>
        <cfvo type="num" val="0"/>
        <cfvo type="num" val="$K$125"/>
        <cfvo type="max"/>
        <color rgb="FFFF0000"/>
        <color theme="0"/>
        <color rgb="FF00B050"/>
      </colorScale>
    </cfRule>
  </conditionalFormatting>
  <conditionalFormatting sqref="H31">
    <cfRule type="colorScale" priority="73">
      <colorScale>
        <cfvo type="num" val="0"/>
        <cfvo type="num" val="$K$125"/>
        <cfvo type="max"/>
        <color rgb="FFFF0000"/>
        <color theme="0"/>
        <color rgb="FF00B050"/>
      </colorScale>
    </cfRule>
  </conditionalFormatting>
  <conditionalFormatting sqref="H30">
    <cfRule type="colorScale" priority="72">
      <colorScale>
        <cfvo type="num" val="0"/>
        <cfvo type="num" val="$K$125"/>
        <cfvo type="max"/>
        <color rgb="FFFF0000"/>
        <color theme="0"/>
        <color rgb="FF00B050"/>
      </colorScale>
    </cfRule>
  </conditionalFormatting>
  <conditionalFormatting sqref="H29">
    <cfRule type="colorScale" priority="71">
      <colorScale>
        <cfvo type="num" val="0"/>
        <cfvo type="num" val="$K$125"/>
        <cfvo type="max"/>
        <color rgb="FFFF0000"/>
        <color theme="0"/>
        <color rgb="FF00B050"/>
      </colorScale>
    </cfRule>
  </conditionalFormatting>
  <conditionalFormatting sqref="H28">
    <cfRule type="colorScale" priority="70">
      <colorScale>
        <cfvo type="num" val="0"/>
        <cfvo type="num" val="$K$125"/>
        <cfvo type="max"/>
        <color rgb="FFFF0000"/>
        <color theme="0"/>
        <color rgb="FF00B050"/>
      </colorScale>
    </cfRule>
  </conditionalFormatting>
  <conditionalFormatting sqref="H27">
    <cfRule type="colorScale" priority="69">
      <colorScale>
        <cfvo type="num" val="0"/>
        <cfvo type="num" val="$K$125"/>
        <cfvo type="max"/>
        <color rgb="FFFF0000"/>
        <color theme="0"/>
        <color rgb="FF00B050"/>
      </colorScale>
    </cfRule>
  </conditionalFormatting>
  <conditionalFormatting sqref="H26">
    <cfRule type="colorScale" priority="68">
      <colorScale>
        <cfvo type="num" val="0"/>
        <cfvo type="num" val="$K$125"/>
        <cfvo type="max"/>
        <color rgb="FFFF0000"/>
        <color theme="0"/>
        <color rgb="FF00B050"/>
      </colorScale>
    </cfRule>
  </conditionalFormatting>
  <conditionalFormatting sqref="H25">
    <cfRule type="colorScale" priority="67">
      <colorScale>
        <cfvo type="num" val="0"/>
        <cfvo type="num" val="$K$125"/>
        <cfvo type="max"/>
        <color rgb="FFFF0000"/>
        <color theme="0"/>
        <color rgb="FF00B050"/>
      </colorScale>
    </cfRule>
  </conditionalFormatting>
  <conditionalFormatting sqref="H24">
    <cfRule type="colorScale" priority="66">
      <colorScale>
        <cfvo type="num" val="0"/>
        <cfvo type="num" val="$K$125"/>
        <cfvo type="max"/>
        <color rgb="FFFF0000"/>
        <color theme="0"/>
        <color rgb="FF00B050"/>
      </colorScale>
    </cfRule>
  </conditionalFormatting>
  <conditionalFormatting sqref="H23">
    <cfRule type="colorScale" priority="65">
      <colorScale>
        <cfvo type="num" val="0"/>
        <cfvo type="num" val="$K$125"/>
        <cfvo type="max"/>
        <color rgb="FFFF0000"/>
        <color theme="0"/>
        <color rgb="FF00B050"/>
      </colorScale>
    </cfRule>
  </conditionalFormatting>
  <conditionalFormatting sqref="J39">
    <cfRule type="cellIs" dxfId="904" priority="64" operator="equal">
      <formula>$P$12</formula>
    </cfRule>
  </conditionalFormatting>
  <conditionalFormatting sqref="J41">
    <cfRule type="cellIs" dxfId="903" priority="63" operator="equal">
      <formula>$P$12</formula>
    </cfRule>
  </conditionalFormatting>
  <conditionalFormatting sqref="J41">
    <cfRule type="cellIs" dxfId="902" priority="62" operator="equal">
      <formula>$P$12</formula>
    </cfRule>
  </conditionalFormatting>
  <conditionalFormatting sqref="J48">
    <cfRule type="cellIs" dxfId="901" priority="61" operator="equal">
      <formula>$P$12</formula>
    </cfRule>
  </conditionalFormatting>
  <conditionalFormatting sqref="J48">
    <cfRule type="cellIs" dxfId="900" priority="60" operator="equal">
      <formula>$P$12</formula>
    </cfRule>
  </conditionalFormatting>
  <conditionalFormatting sqref="J49">
    <cfRule type="cellIs" dxfId="899" priority="59" operator="equal">
      <formula>$P$12</formula>
    </cfRule>
  </conditionalFormatting>
  <conditionalFormatting sqref="J49">
    <cfRule type="cellIs" dxfId="898" priority="58" operator="equal">
      <formula>$P$12</formula>
    </cfRule>
  </conditionalFormatting>
  <conditionalFormatting sqref="J59:M59">
    <cfRule type="cellIs" dxfId="897" priority="57" operator="equal">
      <formula>$P$12</formula>
    </cfRule>
  </conditionalFormatting>
  <conditionalFormatting sqref="J59">
    <cfRule type="cellIs" dxfId="896" priority="56" operator="equal">
      <formula>$P$12</formula>
    </cfRule>
  </conditionalFormatting>
  <conditionalFormatting sqref="J59:M59">
    <cfRule type="cellIs" dxfId="895" priority="55" operator="equal">
      <formula>"SIN AVANCE"</formula>
    </cfRule>
  </conditionalFormatting>
  <conditionalFormatting sqref="J59">
    <cfRule type="cellIs" dxfId="894" priority="54" operator="equal">
      <formula>$P$12</formula>
    </cfRule>
  </conditionalFormatting>
  <conditionalFormatting sqref="J60:M60">
    <cfRule type="cellIs" dxfId="893" priority="53" operator="equal">
      <formula>$P$12</formula>
    </cfRule>
  </conditionalFormatting>
  <conditionalFormatting sqref="J60">
    <cfRule type="cellIs" dxfId="892" priority="52" operator="equal">
      <formula>$P$12</formula>
    </cfRule>
  </conditionalFormatting>
  <conditionalFormatting sqref="J60:M60">
    <cfRule type="cellIs" dxfId="891" priority="51" operator="equal">
      <formula>"SIN AVANCE"</formula>
    </cfRule>
  </conditionalFormatting>
  <conditionalFormatting sqref="J60">
    <cfRule type="cellIs" dxfId="890" priority="50" operator="equal">
      <formula>$P$12</formula>
    </cfRule>
  </conditionalFormatting>
  <conditionalFormatting sqref="J61:M61">
    <cfRule type="cellIs" dxfId="889" priority="49" operator="equal">
      <formula>$P$12</formula>
    </cfRule>
  </conditionalFormatting>
  <conditionalFormatting sqref="J61">
    <cfRule type="cellIs" dxfId="888" priority="48" operator="equal">
      <formula>$P$12</formula>
    </cfRule>
  </conditionalFormatting>
  <conditionalFormatting sqref="J61:M61">
    <cfRule type="cellIs" dxfId="887" priority="47" operator="equal">
      <formula>"SIN AVANCE"</formula>
    </cfRule>
  </conditionalFormatting>
  <conditionalFormatting sqref="J61">
    <cfRule type="cellIs" dxfId="886" priority="46" operator="equal">
      <formula>$P$12</formula>
    </cfRule>
  </conditionalFormatting>
  <conditionalFormatting sqref="J66">
    <cfRule type="cellIs" dxfId="885" priority="45" operator="equal">
      <formula>$P$12</formula>
    </cfRule>
  </conditionalFormatting>
  <conditionalFormatting sqref="J66">
    <cfRule type="cellIs" dxfId="884" priority="44" operator="equal">
      <formula>$P$12</formula>
    </cfRule>
  </conditionalFormatting>
  <conditionalFormatting sqref="J67">
    <cfRule type="cellIs" dxfId="883" priority="43" operator="equal">
      <formula>$P$12</formula>
    </cfRule>
  </conditionalFormatting>
  <conditionalFormatting sqref="J67">
    <cfRule type="cellIs" dxfId="882" priority="42" operator="equal">
      <formula>$P$12</formula>
    </cfRule>
  </conditionalFormatting>
  <conditionalFormatting sqref="J68">
    <cfRule type="cellIs" dxfId="881" priority="41" operator="equal">
      <formula>$P$12</formula>
    </cfRule>
  </conditionalFormatting>
  <conditionalFormatting sqref="J68">
    <cfRule type="cellIs" dxfId="880" priority="40" operator="equal">
      <formula>$P$12</formula>
    </cfRule>
  </conditionalFormatting>
  <conditionalFormatting sqref="J69:M69">
    <cfRule type="cellIs" dxfId="879" priority="39" operator="equal">
      <formula>$P$12</formula>
    </cfRule>
  </conditionalFormatting>
  <conditionalFormatting sqref="J69">
    <cfRule type="cellIs" dxfId="878" priority="38" operator="equal">
      <formula>$P$12</formula>
    </cfRule>
  </conditionalFormatting>
  <conditionalFormatting sqref="J69:M69">
    <cfRule type="cellIs" dxfId="877" priority="37" operator="equal">
      <formula>"SIN AVANCE"</formula>
    </cfRule>
  </conditionalFormatting>
  <conditionalFormatting sqref="J69">
    <cfRule type="cellIs" dxfId="876" priority="36" operator="equal">
      <formula>$P$12</formula>
    </cfRule>
  </conditionalFormatting>
  <conditionalFormatting sqref="J70">
    <cfRule type="cellIs" dxfId="875" priority="35" operator="equal">
      <formula>$P$12</formula>
    </cfRule>
  </conditionalFormatting>
  <conditionalFormatting sqref="J70">
    <cfRule type="cellIs" dxfId="874" priority="34" operator="equal">
      <formula>$P$12</formula>
    </cfRule>
  </conditionalFormatting>
  <conditionalFormatting sqref="J74:M74">
    <cfRule type="cellIs" dxfId="873" priority="33" operator="equal">
      <formula>$P$12</formula>
    </cfRule>
  </conditionalFormatting>
  <conditionalFormatting sqref="J74">
    <cfRule type="cellIs" dxfId="872" priority="32" operator="equal">
      <formula>$P$12</formula>
    </cfRule>
  </conditionalFormatting>
  <conditionalFormatting sqref="J74:M74">
    <cfRule type="cellIs" dxfId="871" priority="31" operator="equal">
      <formula>"SIN AVANCE"</formula>
    </cfRule>
  </conditionalFormatting>
  <conditionalFormatting sqref="J74">
    <cfRule type="cellIs" dxfId="870" priority="30" operator="equal">
      <formula>$P$12</formula>
    </cfRule>
  </conditionalFormatting>
  <conditionalFormatting sqref="J94:M94">
    <cfRule type="cellIs" dxfId="869" priority="29" operator="equal">
      <formula>$P$12</formula>
    </cfRule>
  </conditionalFormatting>
  <conditionalFormatting sqref="J94">
    <cfRule type="cellIs" dxfId="868" priority="28" operator="equal">
      <formula>$P$12</formula>
    </cfRule>
  </conditionalFormatting>
  <conditionalFormatting sqref="J94:M94">
    <cfRule type="cellIs" dxfId="867" priority="27" operator="equal">
      <formula>"SIN AVANCE"</formula>
    </cfRule>
  </conditionalFormatting>
  <conditionalFormatting sqref="J94">
    <cfRule type="cellIs" dxfId="866" priority="26" operator="equal">
      <formula>$P$12</formula>
    </cfRule>
  </conditionalFormatting>
  <conditionalFormatting sqref="J95">
    <cfRule type="cellIs" dxfId="865" priority="24" operator="equal">
      <formula>$P$12</formula>
    </cfRule>
  </conditionalFormatting>
  <conditionalFormatting sqref="J95:M95">
    <cfRule type="cellIs" dxfId="864" priority="23" operator="equal">
      <formula>"SIN AVANCE"</formula>
    </cfRule>
  </conditionalFormatting>
  <conditionalFormatting sqref="J95">
    <cfRule type="cellIs" dxfId="863" priority="22" operator="equal">
      <formula>$P$12</formula>
    </cfRule>
  </conditionalFormatting>
  <conditionalFormatting sqref="N82:Q82">
    <cfRule type="cellIs" dxfId="862" priority="17" operator="equal">
      <formula>"SIN AVANCE"</formula>
    </cfRule>
  </conditionalFormatting>
  <conditionalFormatting sqref="J82:M82">
    <cfRule type="cellIs" dxfId="861" priority="16" operator="equal">
      <formula>$P$12</formula>
    </cfRule>
  </conditionalFormatting>
  <conditionalFormatting sqref="J82">
    <cfRule type="cellIs" dxfId="860" priority="15" operator="equal">
      <formula>$P$12</formula>
    </cfRule>
  </conditionalFormatting>
  <conditionalFormatting sqref="J82:M82">
    <cfRule type="cellIs" dxfId="859" priority="14" operator="equal">
      <formula>"SIN AVANCE"</formula>
    </cfRule>
  </conditionalFormatting>
  <conditionalFormatting sqref="J82">
    <cfRule type="cellIs" dxfId="858" priority="13" operator="equal">
      <formula>$P$12</formula>
    </cfRule>
  </conditionalFormatting>
  <conditionalFormatting sqref="H121">
    <cfRule type="colorScale" priority="12">
      <colorScale>
        <cfvo type="num" val="0"/>
        <cfvo type="num" val="$K$125"/>
        <cfvo type="max"/>
        <color rgb="FFFF0000"/>
        <color theme="0"/>
        <color rgb="FF00B050"/>
      </colorScale>
    </cfRule>
  </conditionalFormatting>
  <conditionalFormatting sqref="J96">
    <cfRule type="cellIs" dxfId="857" priority="11" operator="equal">
      <formula>$P$12</formula>
    </cfRule>
  </conditionalFormatting>
  <conditionalFormatting sqref="J96">
    <cfRule type="cellIs" dxfId="856" priority="10" operator="equal">
      <formula>"SIN AVANCE"</formula>
    </cfRule>
  </conditionalFormatting>
  <conditionalFormatting sqref="J110">
    <cfRule type="cellIs" dxfId="855" priority="9" operator="equal">
      <formula>$P$12</formula>
    </cfRule>
  </conditionalFormatting>
  <conditionalFormatting sqref="J110">
    <cfRule type="cellIs" dxfId="854" priority="8" operator="equal">
      <formula>"SIN AVANCE"</formula>
    </cfRule>
  </conditionalFormatting>
  <conditionalFormatting sqref="J174">
    <cfRule type="cellIs" dxfId="853" priority="7" operator="equal">
      <formula>$P$12</formula>
    </cfRule>
  </conditionalFormatting>
  <conditionalFormatting sqref="J174">
    <cfRule type="cellIs" dxfId="852" priority="6" operator="equal">
      <formula>"SIN AVANCE"</formula>
    </cfRule>
  </conditionalFormatting>
  <conditionalFormatting sqref="J174">
    <cfRule type="cellIs" dxfId="851" priority="5" operator="equal">
      <formula>$P$12</formula>
    </cfRule>
  </conditionalFormatting>
  <conditionalFormatting sqref="N15:O15">
    <cfRule type="cellIs" dxfId="850" priority="4" operator="equal">
      <formula>$P$12</formula>
    </cfRule>
  </conditionalFormatting>
  <conditionalFormatting sqref="N15:O15">
    <cfRule type="cellIs" dxfId="849" priority="3" operator="equal">
      <formula>"SIN AVANCE"</formula>
    </cfRule>
  </conditionalFormatting>
  <conditionalFormatting sqref="J122">
    <cfRule type="cellIs" dxfId="848" priority="1189" operator="equal">
      <formula>#REF!</formula>
    </cfRule>
    <cfRule type="cellIs" dxfId="847" priority="1190" operator="equal">
      <formula>$P$12</formula>
    </cfRule>
  </conditionalFormatting>
  <conditionalFormatting sqref="H156">
    <cfRule type="cellIs" dxfId="846" priority="1" operator="equal">
      <formula>1</formula>
    </cfRule>
    <cfRule type="cellIs" dxfId="845" priority="2" operator="equal">
      <formula>0</formula>
    </cfRule>
  </conditionalFormatting>
  <hyperlinks>
    <hyperlink ref="C11:N11" location="'OBJ 1'!A1" display="OBJETIVO ESTRATEGICO 1"/>
    <hyperlink ref="C131:N131" location="'OBJ 2'!J8" display="OBJETIVO ESTRATEGICO 2"/>
    <hyperlink ref="D169" location="'OBJ 3'!H16" display="3,1,1,1"/>
    <hyperlink ref="C181:N181" location="'OBJ 4'!J8" display="OBJETIVO ESTRATEGICO 4"/>
    <hyperlink ref="D191" location="'OBJ 4'!H16" display="4,1,1,1"/>
    <hyperlink ref="D190" location="'OBJ 4'!H18" display="4,1,1,3"/>
    <hyperlink ref="C199:N199" location="'OBJ 5'!J8" display="OBJETIVO ESTRATEGICO 5"/>
    <hyperlink ref="D208" location="'OBJ 5'!H16" display="5,1,1,1"/>
    <hyperlink ref="D27" location="'OBJ 1'!H60" display="1,3,3,1"/>
    <hyperlink ref="D42" location="'OBJ 1'!H23" display="1,1,1,10"/>
    <hyperlink ref="D47" location="'OBJ 1'!H17" display="1,1,1,4"/>
    <hyperlink ref="D88" location="'OBJ 1'!H20" display="1,1,1,7"/>
    <hyperlink ref="D50" location="'OBJ 1'!H28" display="1,1,2,6"/>
    <hyperlink ref="D75" location="'OBJ 1'!H24" display="1,1,2,1"/>
    <hyperlink ref="D89" location="'OBJ 1'!H53" display="1,3,1,1"/>
    <hyperlink ref="D91" location="'OBJ 1'!H35" display="1,1,2,13"/>
    <hyperlink ref="D97" location="'OBJ 1'!H54" display="1,3,2,1"/>
    <hyperlink ref="D103" location="'OBJ 1'!H27" display="1,1,2,5"/>
    <hyperlink ref="D104" location="'OBJ 1'!H96" display="1,5,1,7"/>
    <hyperlink ref="D106" location="'OBJ 1'!H21" display="1,1,1,8"/>
    <hyperlink ref="D113" location="'OBJ 1'!H22" display="1,1,1,9"/>
    <hyperlink ref="D90" location="'OBJ 1'!H99" display="1,6,1,2*"/>
    <hyperlink ref="D123" location="'OBJ 1'!H103" display="1,6,1,6*"/>
    <hyperlink ref="D22" location="'OBJ 1'!H109" display="1,6,1,12 *"/>
    <hyperlink ref="D23" location="'OBJ 1'!H113" display="1,6,1,16*"/>
    <hyperlink ref="D24" location="'OBJ 1'!H115" display="1,6,1,18*"/>
    <hyperlink ref="D25" location="'OBJ 1'!H116" display="1,6,1,19*"/>
    <hyperlink ref="D124" location="'OBJ 1'!H106" display="1,6,1,9*"/>
    <hyperlink ref="D152" location="'OBJ 2'!H15" display="2,1,1,1"/>
    <hyperlink ref="D142" location="'OBJ 2'!H19" display="2,1,1,5"/>
    <hyperlink ref="D151" location="'OBJ 2'!H20" display="2,1,1,6"/>
    <hyperlink ref="D144" location="'OBJ 2'!H21" display="2,1,1,7"/>
    <hyperlink ref="D147" location="'OBJ 2'!H24" display="2,1,3,2"/>
    <hyperlink ref="D145" location="'OBJ 2'!H25" display="2,1,3,3"/>
    <hyperlink ref="D143" location="'OBJ 2'!H28" display="2.2.1.1"/>
    <hyperlink ref="D141" location="'OBJ 2'!H29" display="2.2.1.2"/>
    <hyperlink ref="D156" location="'OBJ 2'!H30" display="2.2.1.3"/>
    <hyperlink ref="D87" location="'OBJ 1'!H52" display="1,2,1,8"/>
    <hyperlink ref="D26" location="'OBJ 1'!H117" display="1,6,1,20*"/>
    <hyperlink ref="D37" location="'OBJ 1'!H92" display="1,5,1,3"/>
    <hyperlink ref="D28" location="'OBJ 1'!H61" display="1,3,3,2"/>
    <hyperlink ref="D31" location="'OBJ 1'!H64" display="1,3,3,5"/>
    <hyperlink ref="D32" location="'OBJ 1'!H65" display="1,3,4,1"/>
    <hyperlink ref="D33" location="'OBJ 1'!H66" display="1,3,4,2"/>
    <hyperlink ref="D34" location="'OBJ 1'!H67" display="1,3,4,3"/>
    <hyperlink ref="D35" location="'OBJ 1'!H68" display="1,3,4,4"/>
    <hyperlink ref="D36" location="'OBJ 1'!H69" display="1,3,4,5"/>
    <hyperlink ref="D30" location="'OBJ 1'!H63" display="1,3,3,4"/>
    <hyperlink ref="D29" location="'OBJ 1'!H62" display="1,3,3,3"/>
    <hyperlink ref="D38" location="'OBJ 1'!H93" display="1,5,1,4"/>
    <hyperlink ref="D39" location="'OBJ 1'!H94" display="1,5,1,5"/>
    <hyperlink ref="D40" location="'OBJ 1'!H107" display="1,6,1,10*"/>
    <hyperlink ref="D105" location="'OBJ 1'!H51" display="1,2,1,7"/>
    <hyperlink ref="D41" location="'OBJ 1'!H95" display="1,5,1,6"/>
    <hyperlink ref="D43" location="'OBJ 1'!H46" display="1,2,1,2"/>
    <hyperlink ref="D44" location="'OBJ 1'!H47" display="1,2,1,3"/>
    <hyperlink ref="D48" location="'OBJ 1'!H18" display="1,1,1,5"/>
    <hyperlink ref="D49" location="'OBJ 1'!H19" display="1,1,1,6"/>
    <hyperlink ref="D63" location="'OBJ 1'!H14" display="1,1,1,1"/>
    <hyperlink ref="D51" location="'OBJ 1'!H29" display="1,1,2,7"/>
    <hyperlink ref="D52" location="'OBJ 1'!H30" display="1,1,2,8"/>
    <hyperlink ref="D53" location="'OBJ 1'!H31" display="1,1,2,9"/>
    <hyperlink ref="D54" location="'OBJ 1'!H32" display="1,1,2,10"/>
    <hyperlink ref="D55" location="'OBJ 1'!H33" display="1,1,2,11"/>
    <hyperlink ref="D56" location="'OBJ 1'!H34" display="1,1,2,12"/>
    <hyperlink ref="D57" location="'OBJ 1'!H75" display="1,3,6,1"/>
    <hyperlink ref="D58" location="'OBJ 1'!H76" display="1,3,6,2"/>
    <hyperlink ref="D59" location="'OBJ 1'!H77" display="1,3,6,3"/>
    <hyperlink ref="D60" location="'OBJ 1'!H78" display="1,3,6,4"/>
    <hyperlink ref="D61" location="'OBJ 1'!H79" display="1,3,6,5"/>
    <hyperlink ref="D62" location="'OBJ 1'!H50" display="1,2,1,6"/>
    <hyperlink ref="D64" location="'OBJ 1'!H15" display="1,1,1,2"/>
    <hyperlink ref="D65" location="'OBJ 1'!H16" display="1,1,1,3"/>
    <hyperlink ref="D66" location="'OBJ 1'!H25" display="1,1,2,3"/>
    <hyperlink ref="D67" location="'OBJ 1'!H39" display="1,1,3,1"/>
    <hyperlink ref="D68" location="'OBJ 1'!H40" display="1,1,3,2"/>
    <hyperlink ref="D69" location="'OBJ 1'!H90" display="1,5,1,1"/>
    <hyperlink ref="D70" location="'OBJ 1'!H91" display="1,5,1,2"/>
    <hyperlink ref="D72" location="'OBJ 1'!H100" display="1,6,1,3*"/>
    <hyperlink ref="D73" location="'OBJ 1'!H105" display="1,6,1,8*"/>
    <hyperlink ref="D74" location="'OBJ 1'!H97" display="1,5,1,8"/>
    <hyperlink ref="D71" location="'OBJ 1'!H98" display="1,6,1,1"/>
    <hyperlink ref="D84" location="'OBJ 1'!H42" display="1,1,4,1"/>
    <hyperlink ref="D83" location="'OBJ 1'!H48" display="1,2,1,4"/>
    <hyperlink ref="D76" location="'OBJ 1'!H80" display="1,4,1,1"/>
    <hyperlink ref="D77" location="'OBJ 1'!H81" display="1,4,1,2"/>
    <hyperlink ref="D78" location="'OBJ 1'!H82" display="1,4,1,3"/>
    <hyperlink ref="D79" location="'OBJ 1'!H83" display="1,4,1,4"/>
    <hyperlink ref="D80" location="'OBJ 1'!H84" display="1,4,1,5"/>
    <hyperlink ref="D81" location="'OBJ 1'!H85" display="1,4,1,6"/>
    <hyperlink ref="D85" location="'OBJ 1'!H43" display="1,1,4,2"/>
    <hyperlink ref="D86" location="'OBJ 1'!H44" display="1,1,4,3"/>
    <hyperlink ref="D92" location="'OBJ 1'!H70" display="1,3,5,1"/>
    <hyperlink ref="D93" location="'OBJ 1'!H71" display="1,3,5,2"/>
    <hyperlink ref="D94" location="'OBJ 1'!H72" display="1,3,5,3"/>
    <hyperlink ref="D95" location="'OBJ 1'!H73" display="1,3,5,4"/>
    <hyperlink ref="D96" location="'OBJ 1'!H74" display="1,3,5,5"/>
    <hyperlink ref="D98" location="'OBJ 1'!H55" display="1,3,2,2"/>
    <hyperlink ref="D99" location="'OBJ 1'!H57" display="1,3,2,3"/>
    <hyperlink ref="D101" location="'OBJ 1'!H59" display="1,3,2,5"/>
    <hyperlink ref="D102" location="'OBJ 1'!H112" display="1,6,1,15*"/>
    <hyperlink ref="D100" location="'OBJ 1'!H58" display="1,3,2,4"/>
    <hyperlink ref="D107" location="'OBJ 1'!H41" display="1,1,3,3"/>
    <hyperlink ref="D109" location="'OBJ 1'!H101" display="1,6,1,4*"/>
    <hyperlink ref="D110" location="'OBJ 1'!H102" display="1,6,1,5*"/>
    <hyperlink ref="D111" location="'OBJ 1'!H108" display="1,6,1,11*"/>
    <hyperlink ref="D114" location="'OBJ 1'!H26" display="1,1,2,4"/>
    <hyperlink ref="D115" location="'OBJ 1'!H36" display="1,1,2,14"/>
    <hyperlink ref="D116" location="'OBJ 1'!H37" display="1,1,2,15"/>
    <hyperlink ref="D117" location="'OBJ 1'!H38" display="1,1,2,16"/>
    <hyperlink ref="D118" location="'OBJ 1'!H110" display="1,6,1,13*"/>
    <hyperlink ref="D121" location="'OBJ 1'!H111" display="1,6,1,14*"/>
    <hyperlink ref="D122" location="'OBJ 1'!H114" display="1,6,1,17*"/>
    <hyperlink ref="D119" location="'OBJ 1'!H45" display="1,2,1,1"/>
    <hyperlink ref="D148" location="'OBJ 2'!H22" display="2,1,2,1"/>
    <hyperlink ref="D150" location="'OBJ 2'!H27" display="2,1,4,2"/>
    <hyperlink ref="D153" location="'OBJ 2'!H16" display="2,1,1,2"/>
    <hyperlink ref="D154" location="'OBJ 2'!H17" display="2,1,1,3"/>
    <hyperlink ref="D155" location="'OBJ 2'!H18" display="2,1,1,4"/>
    <hyperlink ref="D170" location="'OBJ 3'!H17" display="3,1,1,2"/>
    <hyperlink ref="D171" location="'OBJ 3'!H18" display="3,1,1,3"/>
    <hyperlink ref="D172" location="'OBJ 3'!H19" display="3,1,1,4"/>
    <hyperlink ref="D173" location="'OBJ 3'!H20" display="3,1,2,1"/>
    <hyperlink ref="D174" location="'OBJ 3'!H21" display="3,1,3,1"/>
    <hyperlink ref="D175" location="'OBJ 3'!H22" display="3,1,3,2"/>
    <hyperlink ref="D176" location="'OBJ 3'!H23" display="3,1,3,3"/>
    <hyperlink ref="D192" location="'OBJ 4'!H17" display="4,1,1,2"/>
    <hyperlink ref="D193" location="'OBJ 4'!H19" display="4,1,2,1"/>
    <hyperlink ref="D194" location="'OBJ 4'!H20" display="4,1,2,2"/>
    <hyperlink ref="D195" location="'OBJ 4'!H21" display="4,2,1,1"/>
    <hyperlink ref="D209" location="'OBJ 5'!H17" display="5,1,1,2"/>
    <hyperlink ref="D210" location="'OBJ 5'!H18" display="5,1,1,3"/>
    <hyperlink ref="D211" location="'OBJ 5'!H19" display="5,1,1,4"/>
    <hyperlink ref="D212" location="'OBJ 5'!H20" display="5,1,1,5"/>
    <hyperlink ref="D112" location="'OBJ 1'!H49" display="1,2,1,5"/>
    <hyperlink ref="D149" location="'OBJ 2'!H26" display="2,1,4,1"/>
    <hyperlink ref="D46" location="'OBJ 1'!H104" display="1,6,1,7*"/>
    <hyperlink ref="D82" location="'OBJ 1'!H86" display="1,4,1,7"/>
    <hyperlink ref="D108" location="'OBJ 1'!H87" display="1,4,1,8"/>
    <hyperlink ref="D120" location="'OBJ 1'!H88" display="1,4,1,9"/>
    <hyperlink ref="D45" location="'OBJ 1'!H89" display="1,4,1,10"/>
    <hyperlink ref="D146" location="'OBJ 2'!H23" display="2.1.3.1"/>
    <hyperlink ref="H11:I11" location="'OBJ 1'!A1" display="OBJETIVO ESTRATEGICO 1"/>
    <hyperlink ref="H131:I131" location="'OBJ 2'!J8" display="OBJETIVO ESTRATEGICO 2"/>
    <hyperlink ref="H181:I181" location="'OBJ 4'!J8" display="OBJETIVO ESTRATEGICO 4"/>
    <hyperlink ref="H199:I199" location="'OBJ 5'!J8" display="OBJETIVO ESTRATEGICO 5"/>
  </hyperlinks>
  <pageMargins left="0.7" right="0.7"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283"/>
  <sheetViews>
    <sheetView topLeftCell="A88" zoomScale="80" zoomScaleNormal="80" workbookViewId="0">
      <selection activeCell="H204" sqref="H204"/>
    </sheetView>
  </sheetViews>
  <sheetFormatPr baseColWidth="10" defaultColWidth="11.42578125" defaultRowHeight="15" x14ac:dyDescent="0.25"/>
  <cols>
    <col min="1" max="1" width="3.140625" style="358" customWidth="1"/>
    <col min="2" max="2" width="17.42578125" style="220" customWidth="1"/>
    <col min="3" max="3" width="26.7109375" style="478" customWidth="1"/>
    <col min="4" max="4" width="14.42578125" style="478" customWidth="1"/>
    <col min="5" max="5" width="13.28515625" style="478" customWidth="1"/>
    <col min="6" max="6" width="16.28515625" style="478" customWidth="1"/>
    <col min="7" max="7" width="7.85546875" style="478" customWidth="1"/>
    <col min="8" max="8" width="16.85546875" style="478" customWidth="1"/>
    <col min="9" max="9" width="15.42578125" style="478" customWidth="1"/>
    <col min="10" max="10" width="19.85546875" style="478" customWidth="1"/>
    <col min="11" max="17" width="7.85546875" style="221" customWidth="1"/>
    <col min="18" max="18" width="12.5703125" style="221" customWidth="1"/>
    <col min="19" max="19" width="16.42578125" style="222" customWidth="1"/>
    <col min="20" max="23" width="11.42578125" style="222" customWidth="1"/>
    <col min="24" max="24" width="14.5703125" style="507" customWidth="1"/>
    <col min="25" max="25" width="24" style="499" customWidth="1"/>
    <col min="26" max="16384" width="11.42578125" style="222"/>
  </cols>
  <sheetData>
    <row r="1" spans="1:51" s="53" customFormat="1" ht="16.149999999999999" customHeight="1" x14ac:dyDescent="0.25">
      <c r="A1" s="355"/>
      <c r="C1" s="579" t="s">
        <v>961</v>
      </c>
      <c r="D1" s="579"/>
      <c r="E1" s="579"/>
      <c r="F1" s="579"/>
      <c r="G1" s="579"/>
      <c r="H1" s="579"/>
      <c r="I1" s="579"/>
      <c r="J1" s="579"/>
      <c r="K1" s="579"/>
      <c r="L1" s="579"/>
      <c r="M1" s="579"/>
      <c r="N1" s="579"/>
      <c r="O1" s="579"/>
      <c r="P1" s="52"/>
      <c r="Q1" s="52"/>
      <c r="R1" s="52"/>
      <c r="S1" s="52"/>
      <c r="T1" s="52"/>
      <c r="U1" s="52"/>
      <c r="V1" s="52"/>
      <c r="W1" s="52"/>
      <c r="X1" s="490"/>
      <c r="Y1" s="496"/>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row>
    <row r="2" spans="1:51" s="53" customFormat="1" ht="16.149999999999999" customHeight="1" x14ac:dyDescent="0.25">
      <c r="A2" s="355"/>
      <c r="C2" s="579"/>
      <c r="D2" s="579"/>
      <c r="E2" s="579"/>
      <c r="F2" s="579"/>
      <c r="G2" s="579"/>
      <c r="H2" s="579"/>
      <c r="I2" s="579"/>
      <c r="J2" s="579"/>
      <c r="K2" s="579"/>
      <c r="L2" s="579"/>
      <c r="M2" s="579"/>
      <c r="N2" s="579"/>
      <c r="O2" s="579"/>
      <c r="P2" s="52"/>
      <c r="Q2" s="602" t="s">
        <v>870</v>
      </c>
      <c r="R2" s="603"/>
      <c r="S2" s="604"/>
      <c r="T2" s="52"/>
      <c r="U2" s="52"/>
      <c r="V2" s="52"/>
      <c r="W2" s="52"/>
      <c r="X2" s="490"/>
      <c r="Y2" s="496"/>
      <c r="Z2" s="52"/>
      <c r="AA2" s="52"/>
      <c r="AB2" s="52"/>
      <c r="AC2" s="52"/>
      <c r="AD2" s="52"/>
      <c r="AE2" s="52"/>
      <c r="AF2" s="52"/>
      <c r="AG2" s="52"/>
      <c r="AH2" s="52"/>
      <c r="AI2" s="52"/>
      <c r="AJ2" s="52"/>
      <c r="AK2" s="52"/>
      <c r="AL2" s="52"/>
      <c r="AM2" s="52"/>
      <c r="AN2" s="52"/>
      <c r="AO2" s="52"/>
      <c r="AP2" s="52"/>
      <c r="AQ2" s="52"/>
      <c r="AR2" s="52"/>
      <c r="AS2" s="52"/>
      <c r="AT2" s="52"/>
      <c r="AU2" s="52"/>
      <c r="AV2" s="52"/>
    </row>
    <row r="3" spans="1:51" s="53" customFormat="1" ht="16.149999999999999" customHeight="1" x14ac:dyDescent="0.25">
      <c r="A3" s="355"/>
      <c r="C3" s="579"/>
      <c r="D3" s="579"/>
      <c r="E3" s="579"/>
      <c r="F3" s="579"/>
      <c r="G3" s="579"/>
      <c r="H3" s="579"/>
      <c r="I3" s="579"/>
      <c r="J3" s="579"/>
      <c r="K3" s="579"/>
      <c r="L3" s="579"/>
      <c r="M3" s="579"/>
      <c r="N3" s="579"/>
      <c r="O3" s="579"/>
      <c r="P3" s="52"/>
      <c r="Q3" s="605" t="s">
        <v>114</v>
      </c>
      <c r="R3" s="606"/>
      <c r="S3" s="177"/>
      <c r="T3" s="52"/>
      <c r="U3" s="52"/>
      <c r="V3" s="52"/>
      <c r="W3" s="52"/>
      <c r="X3" s="490"/>
      <c r="Y3" s="496"/>
      <c r="Z3" s="52"/>
      <c r="AA3" s="52"/>
      <c r="AB3" s="52"/>
      <c r="AC3" s="52"/>
      <c r="AD3" s="52"/>
      <c r="AE3" s="52"/>
      <c r="AF3" s="52"/>
      <c r="AG3" s="52"/>
      <c r="AH3" s="52"/>
      <c r="AI3" s="52"/>
      <c r="AJ3" s="52"/>
      <c r="AK3" s="52"/>
      <c r="AL3" s="52"/>
      <c r="AM3" s="52"/>
      <c r="AN3" s="52"/>
      <c r="AO3" s="52"/>
      <c r="AP3" s="52"/>
      <c r="AQ3" s="52"/>
      <c r="AR3" s="52"/>
      <c r="AS3" s="52"/>
      <c r="AT3" s="52"/>
      <c r="AU3" s="52"/>
      <c r="AV3" s="52"/>
    </row>
    <row r="4" spans="1:51" s="53" customFormat="1" ht="16.149999999999999" customHeight="1" x14ac:dyDescent="0.25">
      <c r="A4" s="355"/>
      <c r="C4" s="579"/>
      <c r="D4" s="579"/>
      <c r="E4" s="579"/>
      <c r="F4" s="579"/>
      <c r="G4" s="579"/>
      <c r="H4" s="579"/>
      <c r="I4" s="579"/>
      <c r="J4" s="579"/>
      <c r="K4" s="579"/>
      <c r="L4" s="579"/>
      <c r="M4" s="579"/>
      <c r="N4" s="579"/>
      <c r="O4" s="579"/>
      <c r="P4" s="52"/>
      <c r="Q4" s="605" t="s">
        <v>17</v>
      </c>
      <c r="R4" s="606"/>
      <c r="S4" s="166"/>
      <c r="T4" s="52"/>
      <c r="U4" s="52"/>
      <c r="V4" s="52"/>
      <c r="W4" s="52"/>
      <c r="X4" s="490"/>
      <c r="Y4" s="496"/>
      <c r="Z4" s="52"/>
      <c r="AA4" s="52"/>
      <c r="AB4" s="52"/>
      <c r="AC4" s="52"/>
      <c r="AD4" s="52"/>
      <c r="AE4" s="52"/>
      <c r="AF4" s="52"/>
      <c r="AG4" s="52"/>
      <c r="AH4" s="52"/>
      <c r="AI4" s="52"/>
      <c r="AJ4" s="52"/>
      <c r="AK4" s="52"/>
      <c r="AL4" s="52"/>
      <c r="AM4" s="52"/>
      <c r="AN4" s="52"/>
      <c r="AO4" s="52"/>
      <c r="AP4" s="52"/>
      <c r="AQ4" s="52"/>
      <c r="AR4" s="52"/>
      <c r="AS4" s="52"/>
      <c r="AT4" s="52"/>
      <c r="AU4" s="52"/>
      <c r="AV4" s="52"/>
    </row>
    <row r="5" spans="1:51" s="53" customFormat="1" ht="16.149999999999999" customHeight="1" x14ac:dyDescent="0.25">
      <c r="A5" s="355"/>
      <c r="C5" s="579"/>
      <c r="D5" s="579"/>
      <c r="E5" s="579"/>
      <c r="F5" s="579"/>
      <c r="G5" s="579"/>
      <c r="H5" s="579"/>
      <c r="I5" s="579"/>
      <c r="J5" s="579"/>
      <c r="K5" s="579"/>
      <c r="L5" s="579"/>
      <c r="M5" s="579"/>
      <c r="N5" s="579"/>
      <c r="O5" s="579"/>
      <c r="P5" s="52"/>
      <c r="Q5" s="605" t="s">
        <v>25</v>
      </c>
      <c r="R5" s="606"/>
      <c r="S5" s="167"/>
      <c r="T5" s="52"/>
      <c r="U5" s="52"/>
      <c r="V5" s="52"/>
      <c r="W5" s="52"/>
      <c r="X5" s="490"/>
      <c r="Y5" s="496"/>
      <c r="Z5" s="52"/>
      <c r="AA5" s="52"/>
      <c r="AB5" s="52"/>
      <c r="AC5" s="52"/>
      <c r="AD5" s="52"/>
      <c r="AE5" s="52"/>
      <c r="AF5" s="52"/>
      <c r="AG5" s="52"/>
      <c r="AH5" s="52"/>
      <c r="AI5" s="52"/>
      <c r="AJ5" s="52"/>
      <c r="AK5" s="52"/>
      <c r="AL5" s="52"/>
      <c r="AM5" s="52"/>
      <c r="AN5" s="52"/>
      <c r="AO5" s="52"/>
      <c r="AP5" s="52"/>
      <c r="AQ5" s="52"/>
      <c r="AR5" s="52"/>
      <c r="AS5" s="52"/>
      <c r="AT5" s="52"/>
      <c r="AU5" s="52"/>
      <c r="AV5" s="52"/>
    </row>
    <row r="6" spans="1:51" s="53" customFormat="1" ht="16.149999999999999" customHeight="1" x14ac:dyDescent="0.25">
      <c r="A6" s="355"/>
      <c r="C6" s="579"/>
      <c r="D6" s="579"/>
      <c r="E6" s="579"/>
      <c r="F6" s="579"/>
      <c r="G6" s="579"/>
      <c r="H6" s="579"/>
      <c r="I6" s="579"/>
      <c r="J6" s="579"/>
      <c r="K6" s="579"/>
      <c r="L6" s="579"/>
      <c r="M6" s="579"/>
      <c r="N6" s="579"/>
      <c r="O6" s="579"/>
      <c r="P6" s="52"/>
      <c r="Q6" s="605" t="s">
        <v>43</v>
      </c>
      <c r="R6" s="606"/>
      <c r="S6" s="179"/>
      <c r="T6" s="52"/>
      <c r="U6" s="52"/>
      <c r="V6" s="52"/>
      <c r="W6" s="52"/>
      <c r="X6" s="490"/>
      <c r="Y6" s="496"/>
      <c r="Z6" s="52"/>
      <c r="AA6" s="52"/>
      <c r="AB6" s="52"/>
      <c r="AC6" s="52"/>
      <c r="AD6" s="52"/>
      <c r="AE6" s="52"/>
      <c r="AF6" s="52"/>
      <c r="AG6" s="52"/>
      <c r="AH6" s="52"/>
      <c r="AI6" s="52"/>
      <c r="AJ6" s="52"/>
      <c r="AK6" s="52"/>
      <c r="AL6" s="52"/>
      <c r="AM6" s="52"/>
      <c r="AN6" s="52"/>
      <c r="AO6" s="52"/>
      <c r="AP6" s="52"/>
      <c r="AQ6" s="52"/>
      <c r="AR6" s="52"/>
      <c r="AS6" s="52"/>
      <c r="AT6" s="52"/>
      <c r="AU6" s="52"/>
      <c r="AV6" s="52"/>
    </row>
    <row r="7" spans="1:51" s="53" customFormat="1" ht="16.149999999999999" customHeight="1" x14ac:dyDescent="0.25">
      <c r="A7" s="355"/>
      <c r="C7" s="579"/>
      <c r="D7" s="579"/>
      <c r="E7" s="579"/>
      <c r="F7" s="579"/>
      <c r="G7" s="579"/>
      <c r="H7" s="579"/>
      <c r="I7" s="579"/>
      <c r="J7" s="579"/>
      <c r="K7" s="579"/>
      <c r="L7" s="579"/>
      <c r="M7" s="579"/>
      <c r="N7" s="579"/>
      <c r="O7" s="579"/>
      <c r="P7" s="52"/>
      <c r="Q7" s="605" t="s">
        <v>98</v>
      </c>
      <c r="R7" s="606"/>
      <c r="S7" s="180"/>
      <c r="T7" s="52"/>
      <c r="U7" s="52"/>
      <c r="V7" s="52"/>
      <c r="W7" s="52"/>
      <c r="X7" s="490"/>
      <c r="Y7" s="496"/>
      <c r="Z7" s="52"/>
      <c r="AA7" s="52"/>
      <c r="AB7" s="52"/>
      <c r="AC7" s="52"/>
      <c r="AD7" s="52"/>
      <c r="AE7" s="52"/>
      <c r="AF7" s="52"/>
      <c r="AG7" s="52"/>
      <c r="AH7" s="52"/>
      <c r="AI7" s="52"/>
      <c r="AJ7" s="52"/>
      <c r="AK7" s="52"/>
      <c r="AL7" s="52"/>
      <c r="AM7" s="52"/>
      <c r="AN7" s="52"/>
      <c r="AO7" s="52"/>
      <c r="AP7" s="52"/>
      <c r="AQ7" s="52"/>
      <c r="AR7" s="52"/>
      <c r="AS7" s="52"/>
      <c r="AT7" s="52"/>
      <c r="AU7" s="52"/>
      <c r="AV7" s="52"/>
    </row>
    <row r="8" spans="1:51" s="53" customFormat="1" ht="16.149999999999999" customHeight="1" x14ac:dyDescent="0.25">
      <c r="A8" s="355"/>
      <c r="C8" s="223"/>
      <c r="D8" s="469"/>
      <c r="E8" s="469"/>
      <c r="F8" s="469"/>
      <c r="G8" s="469"/>
      <c r="H8" s="469"/>
      <c r="I8" s="469"/>
      <c r="J8" s="469"/>
      <c r="L8" s="52"/>
      <c r="M8" s="52"/>
      <c r="N8" s="52"/>
      <c r="O8" s="52"/>
      <c r="P8" s="52"/>
      <c r="Q8" s="602" t="s">
        <v>916</v>
      </c>
      <c r="R8" s="603"/>
      <c r="S8" s="604"/>
      <c r="T8" s="52"/>
      <c r="U8" s="52"/>
      <c r="V8" s="52"/>
      <c r="W8" s="52"/>
      <c r="X8" s="490"/>
      <c r="Y8" s="496"/>
      <c r="Z8" s="52"/>
      <c r="AA8" s="52"/>
      <c r="AB8" s="52"/>
      <c r="AC8" s="52"/>
      <c r="AD8" s="52"/>
      <c r="AE8" s="52"/>
      <c r="AF8" s="52"/>
      <c r="AG8" s="52"/>
      <c r="AH8" s="52"/>
      <c r="AI8" s="52"/>
      <c r="AJ8" s="52"/>
      <c r="AK8" s="52"/>
      <c r="AL8" s="52"/>
      <c r="AM8" s="52"/>
      <c r="AN8" s="52"/>
      <c r="AO8" s="52"/>
      <c r="AP8" s="52"/>
      <c r="AQ8" s="52"/>
      <c r="AR8" s="52"/>
      <c r="AS8" s="52"/>
      <c r="AT8" s="52"/>
      <c r="AU8" s="52"/>
      <c r="AV8" s="52"/>
    </row>
    <row r="9" spans="1:51" s="54" customFormat="1" x14ac:dyDescent="0.25">
      <c r="A9" s="356"/>
      <c r="C9" s="676" t="s">
        <v>891</v>
      </c>
      <c r="D9" s="676"/>
      <c r="E9" s="676"/>
      <c r="F9" s="676"/>
      <c r="G9" s="676"/>
      <c r="H9" s="676"/>
      <c r="I9" s="182"/>
      <c r="J9" s="182"/>
      <c r="K9" s="178"/>
      <c r="L9" s="178"/>
      <c r="M9" s="178"/>
      <c r="N9" s="178"/>
      <c r="O9" s="178"/>
      <c r="Q9" s="605">
        <v>0</v>
      </c>
      <c r="R9" s="606"/>
      <c r="S9" s="208" t="s">
        <v>917</v>
      </c>
      <c r="X9" s="223"/>
      <c r="Y9" s="497"/>
    </row>
    <row r="10" spans="1:51" s="54" customFormat="1" ht="15" customHeight="1" x14ac:dyDescent="0.25">
      <c r="A10" s="356"/>
      <c r="C10" s="224"/>
      <c r="D10" s="182"/>
      <c r="E10" s="182"/>
      <c r="F10" s="182"/>
      <c r="G10" s="182"/>
      <c r="H10" s="182"/>
      <c r="I10" s="182"/>
      <c r="J10" s="182"/>
      <c r="K10" s="178"/>
      <c r="L10" s="178"/>
      <c r="M10" s="178"/>
      <c r="N10" s="178"/>
      <c r="O10" s="178"/>
      <c r="Q10" s="605">
        <v>1</v>
      </c>
      <c r="R10" s="606"/>
      <c r="S10" s="209" t="s">
        <v>918</v>
      </c>
      <c r="X10" s="223"/>
      <c r="Y10" s="497"/>
    </row>
    <row r="11" spans="1:51" s="54" customFormat="1" x14ac:dyDescent="0.25">
      <c r="A11" s="356"/>
      <c r="C11" s="576" t="s">
        <v>648</v>
      </c>
      <c r="D11" s="576"/>
      <c r="E11" s="576"/>
      <c r="F11" s="576"/>
      <c r="G11" s="576"/>
      <c r="H11" s="576"/>
      <c r="I11" s="576"/>
      <c r="J11" s="576"/>
      <c r="K11" s="576"/>
      <c r="L11" s="576"/>
      <c r="M11" s="576"/>
      <c r="N11" s="576"/>
      <c r="O11" s="576"/>
      <c r="P11" s="178"/>
      <c r="Q11" s="615" t="s">
        <v>981</v>
      </c>
      <c r="R11" s="616"/>
      <c r="S11" s="617"/>
      <c r="X11" s="223"/>
      <c r="Y11" s="497"/>
    </row>
    <row r="12" spans="1:51" s="54" customFormat="1" x14ac:dyDescent="0.25">
      <c r="A12" s="356"/>
      <c r="C12" s="468"/>
      <c r="D12" s="468"/>
      <c r="E12" s="468"/>
      <c r="F12" s="468"/>
      <c r="G12" s="468"/>
      <c r="H12" s="468"/>
      <c r="I12" s="468"/>
      <c r="J12" s="468"/>
      <c r="K12" s="468"/>
      <c r="L12" s="468"/>
      <c r="M12" s="468"/>
      <c r="N12" s="468"/>
      <c r="O12" s="468"/>
      <c r="P12" s="178"/>
      <c r="Q12" s="675" t="s">
        <v>980</v>
      </c>
      <c r="R12" s="675"/>
      <c r="S12" s="675"/>
      <c r="X12" s="223"/>
      <c r="Y12" s="497"/>
    </row>
    <row r="13" spans="1:51" s="231" customFormat="1" ht="66" customHeight="1" x14ac:dyDescent="0.25">
      <c r="A13" s="357"/>
      <c r="C13" s="232"/>
      <c r="D13" s="233" t="s">
        <v>1040</v>
      </c>
      <c r="E13" s="233" t="s">
        <v>1041</v>
      </c>
      <c r="F13" s="233" t="s">
        <v>1042</v>
      </c>
      <c r="G13" s="232"/>
      <c r="H13" s="232"/>
      <c r="I13" s="232"/>
      <c r="J13" s="232"/>
      <c r="K13" s="232"/>
      <c r="L13" s="232"/>
      <c r="M13" s="668" t="s">
        <v>1140</v>
      </c>
      <c r="N13" s="668"/>
      <c r="O13" s="669" t="s">
        <v>1142</v>
      </c>
      <c r="P13" s="669"/>
      <c r="Q13" s="234"/>
      <c r="X13" s="506"/>
      <c r="Y13" s="498"/>
    </row>
    <row r="14" spans="1:51" s="54" customFormat="1" ht="15" customHeight="1" x14ac:dyDescent="0.25">
      <c r="A14" s="356"/>
      <c r="C14" s="219" t="s">
        <v>965</v>
      </c>
      <c r="D14" s="482">
        <v>15</v>
      </c>
      <c r="E14" s="482">
        <f>COUNTIFS(B22:B124,C14,H22:H124,1)</f>
        <v>12</v>
      </c>
      <c r="F14" s="230">
        <f>+E14/D14</f>
        <v>0.8</v>
      </c>
      <c r="G14" s="468"/>
      <c r="H14" s="672" t="s">
        <v>1138</v>
      </c>
      <c r="I14" s="673"/>
      <c r="J14" s="674"/>
      <c r="K14" s="456">
        <f>COUNTA(H22:H124,H141:H156,H169:H176,H190:H195,H208:H212)</f>
        <v>110</v>
      </c>
      <c r="L14" s="455">
        <f>+K14/K16</f>
        <v>0.79136690647482011</v>
      </c>
      <c r="M14" s="453">
        <f>COUNTIF(H:H,1)</f>
        <v>92</v>
      </c>
      <c r="N14" s="454">
        <f>+M14/K14</f>
        <v>0.83636363636363631</v>
      </c>
      <c r="O14" s="453">
        <f>COUNTIF(I22:I124,0)</f>
        <v>7</v>
      </c>
      <c r="P14" s="454">
        <f>+O14/K14</f>
        <v>6.363636363636363E-2</v>
      </c>
      <c r="Q14" s="178"/>
      <c r="R14" s="670" t="s">
        <v>1178</v>
      </c>
      <c r="S14" s="457" t="s">
        <v>1154</v>
      </c>
      <c r="T14" s="458" t="s">
        <v>1155</v>
      </c>
      <c r="U14" s="458" t="s">
        <v>1157</v>
      </c>
      <c r="X14" s="223"/>
      <c r="Y14" s="707" t="s">
        <v>1177</v>
      </c>
      <c r="Z14" s="704">
        <f>(J125+J157+J177+J213)/4</f>
        <v>0.94217097701149422</v>
      </c>
    </row>
    <row r="15" spans="1:51" s="54" customFormat="1" ht="30" x14ac:dyDescent="0.25">
      <c r="A15" s="356"/>
      <c r="C15" s="61" t="s">
        <v>962</v>
      </c>
      <c r="D15" s="482">
        <v>35</v>
      </c>
      <c r="E15" s="482">
        <f>COUNTIFS(B22:B124,C15,H22:H124,1)</f>
        <v>26</v>
      </c>
      <c r="F15" s="230">
        <f>+E15/D15</f>
        <v>0.74285714285714288</v>
      </c>
      <c r="G15" s="468"/>
      <c r="H15" s="672" t="s">
        <v>1139</v>
      </c>
      <c r="I15" s="673"/>
      <c r="J15" s="674"/>
      <c r="K15" s="453">
        <f>COUNTIF(K22:R212,K143)</f>
        <v>29</v>
      </c>
      <c r="L15" s="455">
        <f>+K15/K16</f>
        <v>0.20863309352517986</v>
      </c>
      <c r="M15" s="453" t="s">
        <v>1141</v>
      </c>
      <c r="N15" s="453" t="s">
        <v>1141</v>
      </c>
      <c r="O15" s="453" t="s">
        <v>1141</v>
      </c>
      <c r="P15" s="453" t="s">
        <v>1141</v>
      </c>
      <c r="Q15" s="178"/>
      <c r="R15" s="671"/>
      <c r="S15" s="456">
        <v>20</v>
      </c>
      <c r="T15" s="522">
        <v>18</v>
      </c>
      <c r="U15" s="526">
        <f>T15/S15</f>
        <v>0.9</v>
      </c>
      <c r="X15" s="223"/>
      <c r="Y15" s="708"/>
      <c r="Z15" s="705"/>
    </row>
    <row r="16" spans="1:51" s="54" customFormat="1" x14ac:dyDescent="0.25">
      <c r="A16" s="356"/>
      <c r="C16" s="61" t="s">
        <v>963</v>
      </c>
      <c r="D16" s="482">
        <v>35</v>
      </c>
      <c r="E16" s="482">
        <f>COUNTIFS(B22:B124,C16,H22:H124,1)</f>
        <v>32</v>
      </c>
      <c r="F16" s="230">
        <f>+E16/D16</f>
        <v>0.91428571428571426</v>
      </c>
      <c r="G16" s="468"/>
      <c r="H16" s="667"/>
      <c r="I16" s="667"/>
      <c r="J16" s="468"/>
      <c r="K16" s="468">
        <f>SUM(K14:K15)</f>
        <v>139</v>
      </c>
      <c r="L16" s="468"/>
      <c r="M16" s="452"/>
      <c r="N16" s="468"/>
      <c r="O16" s="468"/>
      <c r="P16" s="178"/>
      <c r="Q16" s="178"/>
      <c r="R16" s="178"/>
      <c r="X16" s="223"/>
      <c r="Y16" s="497"/>
    </row>
    <row r="17" spans="1:25" s="54" customFormat="1" x14ac:dyDescent="0.25">
      <c r="A17" s="356"/>
      <c r="C17" s="468"/>
      <c r="D17" s="468"/>
      <c r="E17" s="468"/>
      <c r="F17" s="468"/>
      <c r="G17" s="468"/>
      <c r="H17" s="468"/>
      <c r="I17" s="468"/>
      <c r="J17" s="468"/>
      <c r="K17" s="229"/>
      <c r="L17" s="229">
        <f>COUNTIFS(E:E,1,E:E,0,H:H,1,H:H,0)</f>
        <v>0</v>
      </c>
      <c r="M17" s="452"/>
      <c r="N17" s="468"/>
      <c r="O17" s="468"/>
      <c r="P17" s="178"/>
      <c r="Q17" s="178"/>
      <c r="R17" s="178"/>
      <c r="X17" s="223"/>
      <c r="Y17" s="497"/>
    </row>
    <row r="18" spans="1:25" x14ac:dyDescent="0.25">
      <c r="C18" s="584"/>
      <c r="D18" s="584"/>
      <c r="E18" s="584"/>
      <c r="F18" s="583"/>
      <c r="G18" s="584"/>
      <c r="H18" s="665"/>
      <c r="I18" s="665"/>
      <c r="J18" s="665"/>
      <c r="K18" s="665"/>
    </row>
    <row r="19" spans="1:25" s="54" customFormat="1" x14ac:dyDescent="0.25">
      <c r="A19" s="356"/>
      <c r="C19" s="468"/>
      <c r="D19" s="468"/>
      <c r="E19" s="468"/>
      <c r="F19" s="468"/>
      <c r="G19" s="468"/>
      <c r="H19" s="468"/>
      <c r="I19" s="468"/>
      <c r="J19" s="468"/>
      <c r="K19" s="468"/>
      <c r="L19" s="468"/>
      <c r="M19" s="468"/>
      <c r="N19" s="468"/>
      <c r="O19" s="468"/>
      <c r="P19" s="178"/>
      <c r="Q19" s="178"/>
      <c r="R19" s="178"/>
      <c r="X19" s="223"/>
      <c r="Y19" s="497"/>
    </row>
    <row r="20" spans="1:25" s="54" customFormat="1" ht="15" customHeight="1" x14ac:dyDescent="0.25">
      <c r="A20" s="356"/>
      <c r="B20" s="585" t="s">
        <v>964</v>
      </c>
      <c r="C20" s="587" t="s">
        <v>967</v>
      </c>
      <c r="D20" s="587" t="s">
        <v>968</v>
      </c>
      <c r="E20" s="585" t="s">
        <v>1175</v>
      </c>
      <c r="F20" s="585"/>
      <c r="G20" s="585"/>
      <c r="H20" s="585" t="s">
        <v>1176</v>
      </c>
      <c r="I20" s="585"/>
      <c r="J20" s="587" t="s">
        <v>1174</v>
      </c>
      <c r="K20" s="252"/>
      <c r="L20" s="181"/>
      <c r="M20" s="181"/>
      <c r="N20" s="181"/>
      <c r="O20" s="181"/>
      <c r="P20" s="178"/>
      <c r="Q20" s="178"/>
      <c r="R20" s="178"/>
    </row>
    <row r="21" spans="1:25" s="54" customFormat="1" ht="30" customHeight="1" x14ac:dyDescent="0.25">
      <c r="A21" s="356"/>
      <c r="B21" s="585"/>
      <c r="C21" s="587"/>
      <c r="D21" s="587"/>
      <c r="E21" s="480" t="s">
        <v>921</v>
      </c>
      <c r="F21" s="585" t="s">
        <v>874</v>
      </c>
      <c r="G21" s="585"/>
      <c r="H21" s="480" t="s">
        <v>921</v>
      </c>
      <c r="I21" s="494" t="s">
        <v>979</v>
      </c>
      <c r="J21" s="587"/>
      <c r="K21" s="678" t="s">
        <v>875</v>
      </c>
      <c r="L21" s="678"/>
      <c r="M21" s="678"/>
      <c r="N21" s="678"/>
      <c r="O21" s="678"/>
      <c r="P21" s="678"/>
      <c r="Q21" s="678"/>
      <c r="R21" s="679"/>
      <c r="S21" s="517" t="s">
        <v>1170</v>
      </c>
      <c r="T21" s="358"/>
      <c r="U21" s="358"/>
      <c r="V21" s="358"/>
      <c r="W21" s="358"/>
      <c r="X21" s="222"/>
    </row>
    <row r="22" spans="1:25" s="54" customFormat="1" ht="31.5" customHeight="1" x14ac:dyDescent="0.25">
      <c r="A22" s="356" t="s">
        <v>1011</v>
      </c>
      <c r="B22" s="61" t="s">
        <v>963</v>
      </c>
      <c r="C22" s="677" t="s">
        <v>761</v>
      </c>
      <c r="D22" s="190" t="s">
        <v>886</v>
      </c>
      <c r="E22" s="470">
        <v>1</v>
      </c>
      <c r="F22" s="607">
        <v>1</v>
      </c>
      <c r="G22" s="607"/>
      <c r="H22" s="353">
        <v>0</v>
      </c>
      <c r="I22" s="488">
        <v>0.47</v>
      </c>
      <c r="J22" s="505">
        <f>(F22+I22)/2</f>
        <v>0.73499999999999999</v>
      </c>
      <c r="K22" s="681" t="s">
        <v>1194</v>
      </c>
      <c r="L22" s="682"/>
      <c r="M22" s="682"/>
      <c r="N22" s="682"/>
      <c r="O22" s="682"/>
      <c r="P22" s="682"/>
      <c r="Q22" s="682"/>
      <c r="R22" s="683"/>
      <c r="S22" s="508" t="s">
        <v>1171</v>
      </c>
      <c r="T22" s="358"/>
      <c r="U22" s="358"/>
      <c r="V22" s="358"/>
      <c r="W22" s="358"/>
      <c r="X22" s="222"/>
      <c r="Y22" s="706"/>
    </row>
    <row r="23" spans="1:25" s="54" customFormat="1" ht="45" customHeight="1" x14ac:dyDescent="0.25">
      <c r="A23" s="356" t="s">
        <v>1011</v>
      </c>
      <c r="B23" s="61" t="s">
        <v>963</v>
      </c>
      <c r="C23" s="677"/>
      <c r="D23" s="190" t="s">
        <v>887</v>
      </c>
      <c r="E23" s="470">
        <v>1</v>
      </c>
      <c r="F23" s="607">
        <v>1</v>
      </c>
      <c r="G23" s="607"/>
      <c r="H23" s="470">
        <v>1</v>
      </c>
      <c r="I23" s="488">
        <v>0.86</v>
      </c>
      <c r="J23" s="505">
        <f t="shared" ref="J23:J85" si="0">(F23+I23)/2</f>
        <v>0.92999999999999994</v>
      </c>
      <c r="K23" s="681" t="s">
        <v>1179</v>
      </c>
      <c r="L23" s="682"/>
      <c r="M23" s="682"/>
      <c r="N23" s="682"/>
      <c r="O23" s="682"/>
      <c r="P23" s="682"/>
      <c r="Q23" s="682"/>
      <c r="R23" s="683"/>
      <c r="S23" s="508" t="s">
        <v>1172</v>
      </c>
      <c r="T23" s="358"/>
      <c r="U23" s="358"/>
      <c r="V23" s="358"/>
      <c r="W23" s="358"/>
      <c r="X23" s="222"/>
      <c r="Y23" s="706"/>
    </row>
    <row r="24" spans="1:25" s="54" customFormat="1" ht="29.25" customHeight="1" x14ac:dyDescent="0.25">
      <c r="A24" s="356" t="s">
        <v>1012</v>
      </c>
      <c r="B24" s="61" t="s">
        <v>963</v>
      </c>
      <c r="C24" s="677" t="s">
        <v>763</v>
      </c>
      <c r="D24" s="212" t="s">
        <v>888</v>
      </c>
      <c r="E24" s="470">
        <v>0</v>
      </c>
      <c r="F24" s="607">
        <v>0.5</v>
      </c>
      <c r="G24" s="607"/>
      <c r="H24" s="470">
        <v>1</v>
      </c>
      <c r="I24" s="488">
        <v>1</v>
      </c>
      <c r="J24" s="505">
        <v>1</v>
      </c>
      <c r="K24" s="681" t="s">
        <v>1179</v>
      </c>
      <c r="L24" s="682"/>
      <c r="M24" s="682"/>
      <c r="N24" s="682"/>
      <c r="O24" s="682"/>
      <c r="P24" s="682"/>
      <c r="Q24" s="682"/>
      <c r="R24" s="683"/>
      <c r="S24" s="508" t="s">
        <v>1169</v>
      </c>
      <c r="T24" s="358"/>
      <c r="U24" s="358"/>
      <c r="V24" s="358"/>
      <c r="W24" s="358"/>
      <c r="X24" s="222"/>
      <c r="Y24" s="706"/>
    </row>
    <row r="25" spans="1:25" s="54" customFormat="1" ht="33" customHeight="1" x14ac:dyDescent="0.25">
      <c r="A25" s="356" t="s">
        <v>1012</v>
      </c>
      <c r="B25" s="61" t="s">
        <v>963</v>
      </c>
      <c r="C25" s="677"/>
      <c r="D25" s="212" t="s">
        <v>890</v>
      </c>
      <c r="E25" s="470">
        <v>0</v>
      </c>
      <c r="F25" s="607">
        <v>0.43</v>
      </c>
      <c r="G25" s="607"/>
      <c r="H25" s="470">
        <v>1</v>
      </c>
      <c r="I25" s="488">
        <v>1</v>
      </c>
      <c r="J25" s="505">
        <v>1</v>
      </c>
      <c r="K25" s="681" t="s">
        <v>1179</v>
      </c>
      <c r="L25" s="682"/>
      <c r="M25" s="682"/>
      <c r="N25" s="682"/>
      <c r="O25" s="682"/>
      <c r="P25" s="682"/>
      <c r="Q25" s="682"/>
      <c r="R25" s="683"/>
      <c r="S25" s="508" t="s">
        <v>1172</v>
      </c>
      <c r="T25" s="358"/>
      <c r="U25" s="358"/>
      <c r="V25" s="358"/>
      <c r="W25" s="358"/>
      <c r="X25" s="222"/>
      <c r="Y25" s="706"/>
    </row>
    <row r="26" spans="1:25" s="54" customFormat="1" ht="30" x14ac:dyDescent="0.25">
      <c r="A26" s="356" t="s">
        <v>1012</v>
      </c>
      <c r="B26" s="61" t="s">
        <v>963</v>
      </c>
      <c r="C26" s="677"/>
      <c r="D26" s="236" t="s">
        <v>889</v>
      </c>
      <c r="E26" s="470">
        <v>1</v>
      </c>
      <c r="F26" s="581">
        <v>1</v>
      </c>
      <c r="G26" s="581"/>
      <c r="H26" s="470">
        <v>1</v>
      </c>
      <c r="I26" s="488">
        <v>1</v>
      </c>
      <c r="J26" s="505">
        <f t="shared" si="0"/>
        <v>1</v>
      </c>
      <c r="K26" s="681" t="s">
        <v>1179</v>
      </c>
      <c r="L26" s="682"/>
      <c r="M26" s="682"/>
      <c r="N26" s="682"/>
      <c r="O26" s="682"/>
      <c r="P26" s="682"/>
      <c r="Q26" s="682"/>
      <c r="R26" s="683"/>
      <c r="S26" s="508" t="s">
        <v>1172</v>
      </c>
      <c r="T26" s="358"/>
      <c r="U26" s="358"/>
      <c r="V26" s="358"/>
      <c r="W26" s="358"/>
      <c r="X26" s="222"/>
      <c r="Y26" s="706"/>
    </row>
    <row r="27" spans="1:25" s="54" customFormat="1" ht="30" customHeight="1" x14ac:dyDescent="0.25">
      <c r="A27" s="356" t="s">
        <v>1011</v>
      </c>
      <c r="B27" s="61" t="s">
        <v>963</v>
      </c>
      <c r="C27" s="677" t="s">
        <v>361</v>
      </c>
      <c r="D27" s="190" t="s">
        <v>595</v>
      </c>
      <c r="E27" s="470">
        <v>1</v>
      </c>
      <c r="F27" s="581">
        <v>1</v>
      </c>
      <c r="G27" s="582"/>
      <c r="H27" s="470">
        <v>1</v>
      </c>
      <c r="I27" s="488">
        <v>1</v>
      </c>
      <c r="J27" s="505">
        <f t="shared" si="0"/>
        <v>1</v>
      </c>
      <c r="K27" s="681" t="s">
        <v>1179</v>
      </c>
      <c r="L27" s="682"/>
      <c r="M27" s="682"/>
      <c r="N27" s="682"/>
      <c r="O27" s="682"/>
      <c r="P27" s="682"/>
      <c r="Q27" s="682"/>
      <c r="R27" s="683"/>
      <c r="S27" s="508" t="s">
        <v>1172</v>
      </c>
      <c r="T27" s="358"/>
      <c r="U27" s="358"/>
      <c r="V27" s="358"/>
      <c r="W27" s="358"/>
      <c r="X27" s="222"/>
      <c r="Y27" s="706"/>
    </row>
    <row r="28" spans="1:25" s="54" customFormat="1" ht="30" customHeight="1" x14ac:dyDescent="0.25">
      <c r="A28" s="356" t="s">
        <v>1011</v>
      </c>
      <c r="B28" s="61" t="s">
        <v>963</v>
      </c>
      <c r="C28" s="677"/>
      <c r="D28" s="190" t="s">
        <v>596</v>
      </c>
      <c r="E28" s="470">
        <v>1</v>
      </c>
      <c r="F28" s="581">
        <v>1</v>
      </c>
      <c r="G28" s="582"/>
      <c r="H28" s="470">
        <v>1</v>
      </c>
      <c r="I28" s="488">
        <v>1</v>
      </c>
      <c r="J28" s="505">
        <f t="shared" si="0"/>
        <v>1</v>
      </c>
      <c r="K28" s="681" t="s">
        <v>1179</v>
      </c>
      <c r="L28" s="682"/>
      <c r="M28" s="682"/>
      <c r="N28" s="682"/>
      <c r="O28" s="682"/>
      <c r="P28" s="682"/>
      <c r="Q28" s="682"/>
      <c r="R28" s="683"/>
      <c r="S28" s="508" t="s">
        <v>1172</v>
      </c>
      <c r="T28" s="358"/>
      <c r="U28" s="358"/>
      <c r="V28" s="358"/>
      <c r="W28" s="358"/>
      <c r="X28" s="222"/>
      <c r="Y28" s="706"/>
    </row>
    <row r="29" spans="1:25" s="54" customFormat="1" ht="30" customHeight="1" x14ac:dyDescent="0.25">
      <c r="A29" s="356" t="s">
        <v>1011</v>
      </c>
      <c r="B29" s="61" t="s">
        <v>963</v>
      </c>
      <c r="C29" s="677"/>
      <c r="D29" s="190" t="s">
        <v>597</v>
      </c>
      <c r="E29" s="470">
        <v>1</v>
      </c>
      <c r="F29" s="581">
        <v>1</v>
      </c>
      <c r="G29" s="582"/>
      <c r="H29" s="470">
        <v>1</v>
      </c>
      <c r="I29" s="488">
        <v>1</v>
      </c>
      <c r="J29" s="505">
        <f t="shared" si="0"/>
        <v>1</v>
      </c>
      <c r="K29" s="681" t="s">
        <v>1179</v>
      </c>
      <c r="L29" s="682"/>
      <c r="M29" s="682"/>
      <c r="N29" s="682"/>
      <c r="O29" s="682"/>
      <c r="P29" s="682"/>
      <c r="Q29" s="682"/>
      <c r="R29" s="683"/>
      <c r="S29" s="508" t="s">
        <v>1172</v>
      </c>
      <c r="T29" s="358"/>
      <c r="U29" s="358"/>
      <c r="V29" s="358"/>
      <c r="W29" s="358"/>
      <c r="X29" s="222"/>
      <c r="Y29" s="706"/>
    </row>
    <row r="30" spans="1:25" s="54" customFormat="1" ht="30" customHeight="1" x14ac:dyDescent="0.25">
      <c r="A30" s="356" t="s">
        <v>1011</v>
      </c>
      <c r="B30" s="61" t="s">
        <v>963</v>
      </c>
      <c r="C30" s="677"/>
      <c r="D30" s="190" t="s">
        <v>598</v>
      </c>
      <c r="E30" s="470">
        <v>1</v>
      </c>
      <c r="F30" s="581">
        <v>1</v>
      </c>
      <c r="G30" s="582"/>
      <c r="H30" s="470">
        <v>1</v>
      </c>
      <c r="I30" s="488">
        <v>1</v>
      </c>
      <c r="J30" s="505">
        <f t="shared" si="0"/>
        <v>1</v>
      </c>
      <c r="K30" s="680" t="s">
        <v>1119</v>
      </c>
      <c r="L30" s="680"/>
      <c r="M30" s="680"/>
      <c r="N30" s="680"/>
      <c r="O30" s="680"/>
      <c r="P30" s="680"/>
      <c r="Q30" s="680"/>
      <c r="R30" s="680"/>
      <c r="S30" s="508" t="s">
        <v>1172</v>
      </c>
      <c r="T30" s="358"/>
      <c r="U30" s="358"/>
      <c r="V30" s="358"/>
      <c r="W30" s="358"/>
      <c r="X30" s="222"/>
      <c r="Y30" s="706"/>
    </row>
    <row r="31" spans="1:25" s="54" customFormat="1" ht="30" customHeight="1" x14ac:dyDescent="0.25">
      <c r="A31" s="356" t="s">
        <v>1012</v>
      </c>
      <c r="B31" s="61" t="s">
        <v>963</v>
      </c>
      <c r="C31" s="677"/>
      <c r="D31" s="236" t="s">
        <v>599</v>
      </c>
      <c r="E31" s="470">
        <v>1</v>
      </c>
      <c r="F31" s="581">
        <v>1</v>
      </c>
      <c r="G31" s="582"/>
      <c r="H31" s="470">
        <v>1</v>
      </c>
      <c r="I31" s="488">
        <v>1</v>
      </c>
      <c r="J31" s="505">
        <f t="shared" si="0"/>
        <v>1</v>
      </c>
      <c r="K31" s="681" t="s">
        <v>1179</v>
      </c>
      <c r="L31" s="682"/>
      <c r="M31" s="682"/>
      <c r="N31" s="682"/>
      <c r="O31" s="682"/>
      <c r="P31" s="682"/>
      <c r="Q31" s="682"/>
      <c r="R31" s="683"/>
      <c r="S31" s="508" t="s">
        <v>1172</v>
      </c>
      <c r="T31" s="358"/>
      <c r="U31" s="358"/>
      <c r="V31" s="358"/>
      <c r="W31" s="358"/>
      <c r="X31" s="222"/>
      <c r="Y31" s="706"/>
    </row>
    <row r="32" spans="1:25" s="54" customFormat="1" ht="30" customHeight="1" x14ac:dyDescent="0.25">
      <c r="A32" s="356" t="s">
        <v>1011</v>
      </c>
      <c r="B32" s="61" t="s">
        <v>963</v>
      </c>
      <c r="C32" s="677"/>
      <c r="D32" s="184" t="s">
        <v>600</v>
      </c>
      <c r="E32" s="470">
        <v>1</v>
      </c>
      <c r="F32" s="581">
        <v>1</v>
      </c>
      <c r="G32" s="582"/>
      <c r="H32" s="470">
        <v>1</v>
      </c>
      <c r="I32" s="488">
        <v>1</v>
      </c>
      <c r="J32" s="505">
        <f t="shared" si="0"/>
        <v>1</v>
      </c>
      <c r="K32" s="681" t="s">
        <v>1179</v>
      </c>
      <c r="L32" s="682"/>
      <c r="M32" s="682"/>
      <c r="N32" s="682"/>
      <c r="O32" s="682"/>
      <c r="P32" s="682"/>
      <c r="Q32" s="682"/>
      <c r="R32" s="683"/>
      <c r="S32" s="508" t="s">
        <v>1172</v>
      </c>
      <c r="T32" s="358"/>
      <c r="U32" s="358"/>
      <c r="V32" s="358"/>
      <c r="W32" s="358"/>
      <c r="X32" s="222"/>
      <c r="Y32" s="706"/>
    </row>
    <row r="33" spans="1:25" s="54" customFormat="1" ht="30" customHeight="1" x14ac:dyDescent="0.25">
      <c r="A33" s="356" t="s">
        <v>1011</v>
      </c>
      <c r="B33" s="61" t="s">
        <v>963</v>
      </c>
      <c r="C33" s="677"/>
      <c r="D33" s="184" t="s">
        <v>601</v>
      </c>
      <c r="E33" s="470">
        <v>1</v>
      </c>
      <c r="F33" s="581">
        <v>1</v>
      </c>
      <c r="G33" s="582"/>
      <c r="H33" s="470">
        <v>1</v>
      </c>
      <c r="I33" s="488">
        <v>1</v>
      </c>
      <c r="J33" s="505">
        <f t="shared" si="0"/>
        <v>1</v>
      </c>
      <c r="K33" s="681" t="s">
        <v>1179</v>
      </c>
      <c r="L33" s="682"/>
      <c r="M33" s="682"/>
      <c r="N33" s="682"/>
      <c r="O33" s="682"/>
      <c r="P33" s="682"/>
      <c r="Q33" s="682"/>
      <c r="R33" s="683"/>
      <c r="S33" s="508" t="s">
        <v>1172</v>
      </c>
      <c r="T33" s="358"/>
      <c r="U33" s="358"/>
      <c r="V33" s="358"/>
      <c r="W33" s="358"/>
      <c r="X33" s="222"/>
      <c r="Y33" s="706"/>
    </row>
    <row r="34" spans="1:25" s="54" customFormat="1" ht="30" customHeight="1" x14ac:dyDescent="0.25">
      <c r="A34" s="356" t="s">
        <v>1011</v>
      </c>
      <c r="B34" s="61" t="s">
        <v>963</v>
      </c>
      <c r="C34" s="677"/>
      <c r="D34" s="184" t="s">
        <v>602</v>
      </c>
      <c r="E34" s="470">
        <v>1</v>
      </c>
      <c r="F34" s="581">
        <v>1</v>
      </c>
      <c r="G34" s="582"/>
      <c r="H34" s="470">
        <v>1</v>
      </c>
      <c r="I34" s="488">
        <v>1</v>
      </c>
      <c r="J34" s="505">
        <f t="shared" si="0"/>
        <v>1</v>
      </c>
      <c r="K34" s="681" t="s">
        <v>1179</v>
      </c>
      <c r="L34" s="682"/>
      <c r="M34" s="682"/>
      <c r="N34" s="682"/>
      <c r="O34" s="682"/>
      <c r="P34" s="682"/>
      <c r="Q34" s="682"/>
      <c r="R34" s="683"/>
      <c r="S34" s="508" t="s">
        <v>1172</v>
      </c>
      <c r="T34" s="358"/>
      <c r="U34" s="358"/>
      <c r="V34" s="358"/>
      <c r="W34" s="358"/>
      <c r="X34" s="222"/>
      <c r="Y34" s="706"/>
    </row>
    <row r="35" spans="1:25" s="54" customFormat="1" ht="30" customHeight="1" x14ac:dyDescent="0.25">
      <c r="A35" s="356" t="s">
        <v>1011</v>
      </c>
      <c r="B35" s="61" t="s">
        <v>963</v>
      </c>
      <c r="C35" s="677"/>
      <c r="D35" s="184" t="s">
        <v>603</v>
      </c>
      <c r="E35" s="470">
        <v>1</v>
      </c>
      <c r="F35" s="581">
        <v>1</v>
      </c>
      <c r="G35" s="582"/>
      <c r="H35" s="470">
        <v>1</v>
      </c>
      <c r="I35" s="488">
        <v>1</v>
      </c>
      <c r="J35" s="505">
        <f t="shared" si="0"/>
        <v>1</v>
      </c>
      <c r="K35" s="681" t="s">
        <v>1179</v>
      </c>
      <c r="L35" s="682"/>
      <c r="M35" s="682"/>
      <c r="N35" s="682"/>
      <c r="O35" s="682"/>
      <c r="P35" s="682"/>
      <c r="Q35" s="682"/>
      <c r="R35" s="683"/>
      <c r="S35" s="508" t="s">
        <v>1172</v>
      </c>
      <c r="T35" s="358"/>
      <c r="U35" s="358"/>
      <c r="V35" s="358"/>
      <c r="W35" s="358"/>
      <c r="X35" s="222"/>
      <c r="Y35" s="706"/>
    </row>
    <row r="36" spans="1:25" s="54" customFormat="1" ht="30" customHeight="1" x14ac:dyDescent="0.25">
      <c r="A36" s="356" t="s">
        <v>1011</v>
      </c>
      <c r="B36" s="61" t="s">
        <v>963</v>
      </c>
      <c r="C36" s="677"/>
      <c r="D36" s="184" t="s">
        <v>604</v>
      </c>
      <c r="E36" s="470">
        <v>0</v>
      </c>
      <c r="F36" s="581">
        <v>0.5</v>
      </c>
      <c r="G36" s="582"/>
      <c r="H36" s="470">
        <v>1</v>
      </c>
      <c r="I36" s="488">
        <v>1</v>
      </c>
      <c r="J36" s="505">
        <v>1</v>
      </c>
      <c r="K36" s="681" t="s">
        <v>1179</v>
      </c>
      <c r="L36" s="682"/>
      <c r="M36" s="682"/>
      <c r="N36" s="682"/>
      <c r="O36" s="682"/>
      <c r="P36" s="682"/>
      <c r="Q36" s="682"/>
      <c r="R36" s="683"/>
      <c r="S36" s="508" t="s">
        <v>1172</v>
      </c>
      <c r="T36" s="358"/>
      <c r="U36" s="358"/>
      <c r="V36" s="358"/>
      <c r="W36" s="358"/>
      <c r="X36" s="222"/>
      <c r="Y36" s="706"/>
    </row>
    <row r="37" spans="1:25" s="54" customFormat="1" ht="30" customHeight="1" x14ac:dyDescent="0.25">
      <c r="A37" s="356" t="s">
        <v>1011</v>
      </c>
      <c r="B37" s="61" t="s">
        <v>962</v>
      </c>
      <c r="C37" s="677" t="s">
        <v>547</v>
      </c>
      <c r="D37" s="190" t="s">
        <v>622</v>
      </c>
      <c r="E37" s="470">
        <v>0</v>
      </c>
      <c r="F37" s="581">
        <v>0</v>
      </c>
      <c r="G37" s="582"/>
      <c r="H37" s="470">
        <v>1</v>
      </c>
      <c r="I37" s="488">
        <v>1</v>
      </c>
      <c r="J37" s="505">
        <v>1</v>
      </c>
      <c r="K37" s="681" t="s">
        <v>1084</v>
      </c>
      <c r="L37" s="682"/>
      <c r="M37" s="682"/>
      <c r="N37" s="682"/>
      <c r="O37" s="682"/>
      <c r="P37" s="682"/>
      <c r="Q37" s="682"/>
      <c r="R37" s="683"/>
      <c r="S37" s="508" t="s">
        <v>1172</v>
      </c>
      <c r="T37" s="358">
        <v>1</v>
      </c>
      <c r="U37" s="358"/>
      <c r="V37" s="358"/>
      <c r="W37" s="358"/>
      <c r="X37" s="222"/>
      <c r="Y37" s="706"/>
    </row>
    <row r="38" spans="1:25" s="54" customFormat="1" ht="30" customHeight="1" x14ac:dyDescent="0.25">
      <c r="A38" s="356" t="s">
        <v>1011</v>
      </c>
      <c r="B38" s="61" t="s">
        <v>962</v>
      </c>
      <c r="C38" s="677"/>
      <c r="D38" s="190" t="s">
        <v>623</v>
      </c>
      <c r="E38" s="439"/>
      <c r="F38" s="581"/>
      <c r="G38" s="582"/>
      <c r="H38" s="376"/>
      <c r="I38" s="488"/>
      <c r="J38" s="505"/>
      <c r="K38" s="681" t="s">
        <v>1085</v>
      </c>
      <c r="L38" s="682"/>
      <c r="M38" s="682"/>
      <c r="N38" s="682"/>
      <c r="O38" s="682"/>
      <c r="P38" s="682"/>
      <c r="Q38" s="682"/>
      <c r="R38" s="683"/>
      <c r="S38" s="508" t="s">
        <v>1173</v>
      </c>
      <c r="T38" s="358">
        <v>1</v>
      </c>
      <c r="U38" s="358"/>
      <c r="V38" s="358"/>
      <c r="W38" s="358"/>
      <c r="X38" s="222"/>
      <c r="Y38" s="706"/>
    </row>
    <row r="39" spans="1:25" s="54" customFormat="1" ht="30" customHeight="1" x14ac:dyDescent="0.25">
      <c r="A39" s="356" t="s">
        <v>1011</v>
      </c>
      <c r="B39" s="61" t="s">
        <v>962</v>
      </c>
      <c r="C39" s="677"/>
      <c r="D39" s="190" t="s">
        <v>624</v>
      </c>
      <c r="E39" s="439"/>
      <c r="F39" s="581"/>
      <c r="G39" s="582"/>
      <c r="H39" s="376"/>
      <c r="I39" s="488"/>
      <c r="J39" s="505"/>
      <c r="K39" s="681" t="s">
        <v>1085</v>
      </c>
      <c r="L39" s="682"/>
      <c r="M39" s="682"/>
      <c r="N39" s="682"/>
      <c r="O39" s="682"/>
      <c r="P39" s="682"/>
      <c r="Q39" s="682"/>
      <c r="R39" s="683"/>
      <c r="S39" s="508" t="s">
        <v>1173</v>
      </c>
      <c r="T39" s="358">
        <v>1</v>
      </c>
      <c r="U39" s="358"/>
      <c r="V39" s="358"/>
      <c r="W39" s="358"/>
      <c r="X39" s="222"/>
      <c r="Y39" s="706"/>
    </row>
    <row r="40" spans="1:25" s="54" customFormat="1" ht="30" customHeight="1" x14ac:dyDescent="0.25">
      <c r="A40" s="356" t="s">
        <v>1012</v>
      </c>
      <c r="B40" s="61" t="s">
        <v>962</v>
      </c>
      <c r="C40" s="677"/>
      <c r="D40" s="212" t="s">
        <v>894</v>
      </c>
      <c r="E40" s="470">
        <v>1</v>
      </c>
      <c r="F40" s="581">
        <v>1</v>
      </c>
      <c r="G40" s="582"/>
      <c r="H40" s="470">
        <v>1</v>
      </c>
      <c r="I40" s="502">
        <v>1</v>
      </c>
      <c r="J40" s="505">
        <v>1</v>
      </c>
      <c r="K40" s="681" t="s">
        <v>1179</v>
      </c>
      <c r="L40" s="682"/>
      <c r="M40" s="682"/>
      <c r="N40" s="682"/>
      <c r="O40" s="682"/>
      <c r="P40" s="682"/>
      <c r="Q40" s="682"/>
      <c r="R40" s="683"/>
      <c r="S40" s="508" t="s">
        <v>1168</v>
      </c>
      <c r="T40" s="358"/>
      <c r="U40" s="358"/>
      <c r="V40" s="358"/>
      <c r="W40" s="358"/>
      <c r="X40" s="222"/>
      <c r="Y40" s="706"/>
    </row>
    <row r="41" spans="1:25" s="54" customFormat="1" ht="30" customHeight="1" x14ac:dyDescent="0.25">
      <c r="A41" s="356" t="s">
        <v>1009</v>
      </c>
      <c r="B41" s="61" t="s">
        <v>962</v>
      </c>
      <c r="C41" s="677"/>
      <c r="D41" s="322" t="s">
        <v>625</v>
      </c>
      <c r="E41" s="439"/>
      <c r="F41" s="581"/>
      <c r="G41" s="582"/>
      <c r="H41" s="376">
        <v>1</v>
      </c>
      <c r="I41" s="488">
        <v>1</v>
      </c>
      <c r="J41" s="505">
        <v>1</v>
      </c>
      <c r="K41" s="681" t="s">
        <v>1085</v>
      </c>
      <c r="L41" s="682"/>
      <c r="M41" s="682"/>
      <c r="N41" s="682"/>
      <c r="O41" s="682"/>
      <c r="P41" s="682"/>
      <c r="Q41" s="682"/>
      <c r="R41" s="683"/>
      <c r="S41" s="508" t="s">
        <v>1169</v>
      </c>
      <c r="T41" s="358">
        <v>1</v>
      </c>
      <c r="U41" s="358"/>
      <c r="V41" s="358"/>
      <c r="W41" s="358"/>
      <c r="X41" s="222"/>
      <c r="Y41" s="706"/>
    </row>
    <row r="42" spans="1:25" s="54" customFormat="1" ht="62.25" customHeight="1" x14ac:dyDescent="0.25">
      <c r="A42" s="356" t="s">
        <v>1012</v>
      </c>
      <c r="B42" s="219" t="s">
        <v>965</v>
      </c>
      <c r="C42" s="677" t="s">
        <v>532</v>
      </c>
      <c r="D42" s="187" t="s">
        <v>746</v>
      </c>
      <c r="E42" s="470">
        <v>1</v>
      </c>
      <c r="F42" s="581">
        <v>1</v>
      </c>
      <c r="G42" s="582"/>
      <c r="H42" s="470">
        <v>1</v>
      </c>
      <c r="I42" s="488">
        <v>0.8</v>
      </c>
      <c r="J42" s="505">
        <f t="shared" si="0"/>
        <v>0.9</v>
      </c>
      <c r="K42" s="681" t="s">
        <v>1179</v>
      </c>
      <c r="L42" s="682"/>
      <c r="M42" s="682"/>
      <c r="N42" s="682"/>
      <c r="O42" s="682"/>
      <c r="P42" s="682"/>
      <c r="Q42" s="682"/>
      <c r="R42" s="683"/>
      <c r="S42" s="508" t="s">
        <v>1169</v>
      </c>
      <c r="T42" s="358"/>
      <c r="U42" s="358"/>
      <c r="V42" s="358"/>
      <c r="W42" s="358"/>
      <c r="X42" s="222"/>
      <c r="Y42" s="706"/>
    </row>
    <row r="43" spans="1:25" s="54" customFormat="1" ht="54" customHeight="1" x14ac:dyDescent="0.25">
      <c r="A43" s="356" t="s">
        <v>1012</v>
      </c>
      <c r="B43" s="219" t="s">
        <v>965</v>
      </c>
      <c r="C43" s="677"/>
      <c r="D43" s="186" t="s">
        <v>582</v>
      </c>
      <c r="E43" s="470">
        <v>0</v>
      </c>
      <c r="F43" s="581">
        <v>0.5</v>
      </c>
      <c r="G43" s="582"/>
      <c r="H43" s="470">
        <v>1</v>
      </c>
      <c r="I43" s="488">
        <v>1</v>
      </c>
      <c r="J43" s="505">
        <v>1</v>
      </c>
      <c r="K43" s="680" t="s">
        <v>1121</v>
      </c>
      <c r="L43" s="680"/>
      <c r="M43" s="680"/>
      <c r="N43" s="680"/>
      <c r="O43" s="680"/>
      <c r="P43" s="680"/>
      <c r="Q43" s="680"/>
      <c r="R43" s="680"/>
      <c r="S43" s="508" t="s">
        <v>1169</v>
      </c>
      <c r="T43" s="358">
        <v>1</v>
      </c>
      <c r="U43" s="358"/>
      <c r="V43" s="358"/>
      <c r="W43" s="358"/>
      <c r="X43" s="222"/>
      <c r="Y43" s="706"/>
    </row>
    <row r="44" spans="1:25" s="54" customFormat="1" ht="51" customHeight="1" x14ac:dyDescent="0.25">
      <c r="A44" s="356" t="s">
        <v>1012</v>
      </c>
      <c r="B44" s="219" t="s">
        <v>965</v>
      </c>
      <c r="C44" s="677"/>
      <c r="D44" s="186" t="s">
        <v>583</v>
      </c>
      <c r="E44" s="470">
        <v>0</v>
      </c>
      <c r="F44" s="581">
        <v>0</v>
      </c>
      <c r="G44" s="582"/>
      <c r="H44" s="470">
        <v>0</v>
      </c>
      <c r="I44" s="488">
        <v>0.63</v>
      </c>
      <c r="J44" s="505">
        <v>0.63</v>
      </c>
      <c r="K44" s="680" t="s">
        <v>1193</v>
      </c>
      <c r="L44" s="680"/>
      <c r="M44" s="680"/>
      <c r="N44" s="680"/>
      <c r="O44" s="680"/>
      <c r="P44" s="680"/>
      <c r="Q44" s="680"/>
      <c r="R44" s="680"/>
      <c r="S44" s="508" t="s">
        <v>1168</v>
      </c>
      <c r="T44" s="358">
        <v>1</v>
      </c>
      <c r="U44" s="358"/>
      <c r="V44" s="358"/>
      <c r="W44" s="358"/>
      <c r="X44" s="222"/>
      <c r="Y44" s="706"/>
    </row>
    <row r="45" spans="1:25" s="54" customFormat="1" ht="30" customHeight="1" x14ac:dyDescent="0.25">
      <c r="A45" s="356" t="s">
        <v>1011</v>
      </c>
      <c r="B45" s="219" t="s">
        <v>965</v>
      </c>
      <c r="C45" s="677"/>
      <c r="D45" s="265" t="s">
        <v>1018</v>
      </c>
      <c r="E45" s="470">
        <v>0</v>
      </c>
      <c r="F45" s="581">
        <v>0</v>
      </c>
      <c r="G45" s="582"/>
      <c r="H45" s="470">
        <v>1</v>
      </c>
      <c r="I45" s="488">
        <v>1</v>
      </c>
      <c r="J45" s="505">
        <v>1</v>
      </c>
      <c r="K45" s="681" t="s">
        <v>1179</v>
      </c>
      <c r="L45" s="682"/>
      <c r="M45" s="682"/>
      <c r="N45" s="682"/>
      <c r="O45" s="682"/>
      <c r="P45" s="682"/>
      <c r="Q45" s="682"/>
      <c r="R45" s="683"/>
      <c r="S45" s="508" t="s">
        <v>1169</v>
      </c>
      <c r="T45" s="358">
        <v>1</v>
      </c>
      <c r="U45" s="358"/>
      <c r="V45" s="358"/>
      <c r="W45" s="358"/>
      <c r="X45" s="222"/>
      <c r="Y45" s="706"/>
    </row>
    <row r="46" spans="1:25" s="54" customFormat="1" ht="30" customHeight="1" x14ac:dyDescent="0.25">
      <c r="A46" s="356" t="s">
        <v>1013</v>
      </c>
      <c r="B46" s="219" t="s">
        <v>965</v>
      </c>
      <c r="C46" s="677"/>
      <c r="D46" s="266" t="s">
        <v>900</v>
      </c>
      <c r="E46" s="470"/>
      <c r="F46" s="581"/>
      <c r="G46" s="582"/>
      <c r="H46" s="470">
        <v>1</v>
      </c>
      <c r="I46" s="503">
        <v>1</v>
      </c>
      <c r="J46" s="505">
        <v>1</v>
      </c>
      <c r="K46" s="680" t="s">
        <v>1166</v>
      </c>
      <c r="L46" s="680"/>
      <c r="M46" s="680"/>
      <c r="N46" s="680"/>
      <c r="O46" s="680"/>
      <c r="P46" s="680"/>
      <c r="Q46" s="680"/>
      <c r="R46" s="680"/>
      <c r="S46" s="508" t="s">
        <v>1169</v>
      </c>
      <c r="T46" s="358"/>
      <c r="U46" s="358"/>
      <c r="V46" s="358"/>
      <c r="W46" s="358"/>
      <c r="X46" s="222"/>
      <c r="Y46" s="706"/>
    </row>
    <row r="47" spans="1:25" s="54" customFormat="1" ht="103.5" customHeight="1" x14ac:dyDescent="0.25">
      <c r="A47" s="356" t="s">
        <v>1011</v>
      </c>
      <c r="B47" s="219" t="s">
        <v>965</v>
      </c>
      <c r="C47" s="677" t="s">
        <v>755</v>
      </c>
      <c r="D47" s="184" t="s">
        <v>555</v>
      </c>
      <c r="E47" s="470">
        <v>1</v>
      </c>
      <c r="F47" s="601">
        <v>0.98499999999999999</v>
      </c>
      <c r="G47" s="601"/>
      <c r="H47" s="470">
        <v>1</v>
      </c>
      <c r="I47" s="488">
        <v>0.95</v>
      </c>
      <c r="J47" s="505">
        <f t="shared" si="0"/>
        <v>0.96750000000000003</v>
      </c>
      <c r="K47" s="681" t="s">
        <v>1179</v>
      </c>
      <c r="L47" s="682"/>
      <c r="M47" s="682"/>
      <c r="N47" s="682"/>
      <c r="O47" s="682"/>
      <c r="P47" s="682"/>
      <c r="Q47" s="682"/>
      <c r="R47" s="683"/>
      <c r="S47" s="508" t="s">
        <v>1169</v>
      </c>
      <c r="T47" s="358">
        <v>1</v>
      </c>
      <c r="U47" s="358"/>
      <c r="V47" s="358"/>
      <c r="W47" s="358"/>
      <c r="X47" s="222"/>
      <c r="Y47" s="706"/>
    </row>
    <row r="48" spans="1:25" s="54" customFormat="1" ht="30" customHeight="1" x14ac:dyDescent="0.25">
      <c r="A48" s="356" t="s">
        <v>1011</v>
      </c>
      <c r="B48" s="219" t="s">
        <v>965</v>
      </c>
      <c r="C48" s="677"/>
      <c r="D48" s="184" t="s">
        <v>556</v>
      </c>
      <c r="E48" s="376"/>
      <c r="F48" s="581"/>
      <c r="G48" s="582"/>
      <c r="H48" s="376"/>
      <c r="I48" s="488"/>
      <c r="J48" s="505"/>
      <c r="K48" s="681" t="s">
        <v>1085</v>
      </c>
      <c r="L48" s="682"/>
      <c r="M48" s="682"/>
      <c r="N48" s="682"/>
      <c r="O48" s="682"/>
      <c r="P48" s="682"/>
      <c r="Q48" s="682"/>
      <c r="R48" s="683"/>
      <c r="S48" s="508" t="s">
        <v>1173</v>
      </c>
      <c r="T48" s="358">
        <v>1</v>
      </c>
      <c r="U48" s="358"/>
      <c r="V48" s="358"/>
      <c r="W48" s="358"/>
      <c r="X48" s="222"/>
      <c r="Y48" s="706"/>
    </row>
    <row r="49" spans="1:25" s="54" customFormat="1" ht="30" customHeight="1" x14ac:dyDescent="0.25">
      <c r="A49" s="356" t="s">
        <v>1011</v>
      </c>
      <c r="B49" s="219" t="s">
        <v>965</v>
      </c>
      <c r="C49" s="677"/>
      <c r="D49" s="184" t="s">
        <v>557</v>
      </c>
      <c r="E49" s="376"/>
      <c r="F49" s="581"/>
      <c r="G49" s="582"/>
      <c r="H49" s="376"/>
      <c r="I49" s="488"/>
      <c r="J49" s="505"/>
      <c r="K49" s="681" t="s">
        <v>1085</v>
      </c>
      <c r="L49" s="682"/>
      <c r="M49" s="682"/>
      <c r="N49" s="682"/>
      <c r="O49" s="682"/>
      <c r="P49" s="682"/>
      <c r="Q49" s="682"/>
      <c r="R49" s="683"/>
      <c r="S49" s="508" t="s">
        <v>1173</v>
      </c>
      <c r="T49" s="358">
        <v>1</v>
      </c>
      <c r="U49" s="358"/>
      <c r="V49" s="358"/>
      <c r="W49" s="358"/>
      <c r="X49" s="222"/>
      <c r="Y49" s="706"/>
    </row>
    <row r="50" spans="1:25" s="54" customFormat="1" ht="30" customHeight="1" x14ac:dyDescent="0.25">
      <c r="A50" s="356" t="s">
        <v>1012</v>
      </c>
      <c r="B50" s="61" t="s">
        <v>962</v>
      </c>
      <c r="C50" s="684" t="s">
        <v>548</v>
      </c>
      <c r="D50" s="186" t="s">
        <v>564</v>
      </c>
      <c r="E50" s="470">
        <v>0</v>
      </c>
      <c r="F50" s="581">
        <v>0.53</v>
      </c>
      <c r="G50" s="582"/>
      <c r="H50" s="470">
        <v>1</v>
      </c>
      <c r="I50" s="488">
        <v>1</v>
      </c>
      <c r="J50" s="505">
        <v>1</v>
      </c>
      <c r="K50" s="680" t="s">
        <v>1124</v>
      </c>
      <c r="L50" s="680"/>
      <c r="M50" s="680"/>
      <c r="N50" s="680"/>
      <c r="O50" s="680"/>
      <c r="P50" s="680"/>
      <c r="Q50" s="680"/>
      <c r="R50" s="680"/>
      <c r="S50" s="508" t="s">
        <v>1169</v>
      </c>
      <c r="T50" s="358"/>
      <c r="U50" s="358"/>
      <c r="V50" s="358"/>
      <c r="W50" s="358"/>
      <c r="X50" s="222"/>
      <c r="Y50" s="706"/>
    </row>
    <row r="51" spans="1:25" s="54" customFormat="1" ht="30" x14ac:dyDescent="0.25">
      <c r="A51" s="356" t="s">
        <v>1009</v>
      </c>
      <c r="B51" s="61" t="s">
        <v>962</v>
      </c>
      <c r="C51" s="684"/>
      <c r="D51" s="188" t="s">
        <v>565</v>
      </c>
      <c r="E51" s="470">
        <v>0</v>
      </c>
      <c r="F51" s="581">
        <v>0.82</v>
      </c>
      <c r="G51" s="582"/>
      <c r="H51" s="470">
        <v>1</v>
      </c>
      <c r="I51" s="488">
        <v>0.92</v>
      </c>
      <c r="J51" s="505">
        <v>0.92</v>
      </c>
      <c r="K51" s="680" t="s">
        <v>1097</v>
      </c>
      <c r="L51" s="680"/>
      <c r="M51" s="680"/>
      <c r="N51" s="680"/>
      <c r="O51" s="680"/>
      <c r="P51" s="680"/>
      <c r="Q51" s="680"/>
      <c r="R51" s="680"/>
      <c r="S51" s="508" t="s">
        <v>1169</v>
      </c>
      <c r="T51" s="358"/>
      <c r="U51" s="358"/>
      <c r="V51" s="358"/>
      <c r="W51" s="358"/>
      <c r="X51" s="222"/>
      <c r="Y51" s="706"/>
    </row>
    <row r="52" spans="1:25" s="54" customFormat="1" ht="30" customHeight="1" x14ac:dyDescent="0.25">
      <c r="A52" s="356" t="s">
        <v>1013</v>
      </c>
      <c r="B52" s="61" t="s">
        <v>962</v>
      </c>
      <c r="C52" s="684"/>
      <c r="D52" s="189" t="s">
        <v>566</v>
      </c>
      <c r="E52" s="470"/>
      <c r="F52" s="582"/>
      <c r="G52" s="582"/>
      <c r="H52" s="470">
        <v>0</v>
      </c>
      <c r="I52" s="488">
        <v>0.82</v>
      </c>
      <c r="J52" s="505">
        <v>0.82</v>
      </c>
      <c r="K52" s="680" t="s">
        <v>1095</v>
      </c>
      <c r="L52" s="680"/>
      <c r="M52" s="680"/>
      <c r="N52" s="680"/>
      <c r="O52" s="680"/>
      <c r="P52" s="680"/>
      <c r="Q52" s="680"/>
      <c r="R52" s="680"/>
      <c r="S52" s="508" t="s">
        <v>1168</v>
      </c>
      <c r="T52" s="358"/>
      <c r="U52" s="358"/>
      <c r="V52" s="358"/>
      <c r="W52" s="358"/>
      <c r="X52" s="222"/>
      <c r="Y52" s="706"/>
    </row>
    <row r="53" spans="1:25" s="54" customFormat="1" ht="28.9" customHeight="1" x14ac:dyDescent="0.25">
      <c r="A53" s="356" t="s">
        <v>1009</v>
      </c>
      <c r="B53" s="61" t="s">
        <v>962</v>
      </c>
      <c r="C53" s="684"/>
      <c r="D53" s="188" t="s">
        <v>567</v>
      </c>
      <c r="E53" s="470">
        <v>0</v>
      </c>
      <c r="F53" s="581">
        <v>0</v>
      </c>
      <c r="G53" s="582"/>
      <c r="H53" s="470">
        <v>0</v>
      </c>
      <c r="I53" s="488">
        <v>0.53</v>
      </c>
      <c r="J53" s="505">
        <v>0.53</v>
      </c>
      <c r="K53" s="680" t="s">
        <v>1098</v>
      </c>
      <c r="L53" s="680"/>
      <c r="M53" s="680"/>
      <c r="N53" s="680"/>
      <c r="O53" s="680"/>
      <c r="P53" s="680"/>
      <c r="Q53" s="680"/>
      <c r="R53" s="680"/>
      <c r="S53" s="508" t="s">
        <v>1168</v>
      </c>
      <c r="T53" s="358"/>
      <c r="U53" s="358"/>
      <c r="V53" s="358"/>
      <c r="W53" s="358"/>
      <c r="X53" s="222"/>
      <c r="Y53" s="706"/>
    </row>
    <row r="54" spans="1:25" s="54" customFormat="1" ht="82.5" customHeight="1" x14ac:dyDescent="0.25">
      <c r="A54" s="356" t="s">
        <v>1010</v>
      </c>
      <c r="B54" s="61" t="s">
        <v>962</v>
      </c>
      <c r="C54" s="684"/>
      <c r="D54" s="185" t="s">
        <v>568</v>
      </c>
      <c r="E54" s="470">
        <v>0</v>
      </c>
      <c r="F54" s="581">
        <v>0</v>
      </c>
      <c r="G54" s="582"/>
      <c r="H54" s="470">
        <v>1</v>
      </c>
      <c r="I54" s="488">
        <v>1</v>
      </c>
      <c r="J54" s="505">
        <v>1</v>
      </c>
      <c r="K54" s="680" t="s">
        <v>1131</v>
      </c>
      <c r="L54" s="680"/>
      <c r="M54" s="680"/>
      <c r="N54" s="680"/>
      <c r="O54" s="680"/>
      <c r="P54" s="680"/>
      <c r="Q54" s="680"/>
      <c r="R54" s="680"/>
      <c r="S54" s="508" t="s">
        <v>1169</v>
      </c>
      <c r="T54" s="358"/>
      <c r="U54" s="358"/>
      <c r="V54" s="358"/>
      <c r="W54" s="358"/>
      <c r="X54" s="222"/>
      <c r="Y54" s="706"/>
    </row>
    <row r="55" spans="1:25" s="54" customFormat="1" ht="30" x14ac:dyDescent="0.25">
      <c r="A55" s="356" t="s">
        <v>1011</v>
      </c>
      <c r="B55" s="61" t="s">
        <v>962</v>
      </c>
      <c r="C55" s="684"/>
      <c r="D55" s="184" t="s">
        <v>569</v>
      </c>
      <c r="E55" s="470">
        <v>0</v>
      </c>
      <c r="F55" s="581">
        <v>0</v>
      </c>
      <c r="G55" s="582"/>
      <c r="H55" s="470">
        <v>1</v>
      </c>
      <c r="I55" s="488">
        <v>1</v>
      </c>
      <c r="J55" s="505">
        <v>1</v>
      </c>
      <c r="K55" s="681"/>
      <c r="L55" s="682"/>
      <c r="M55" s="682"/>
      <c r="N55" s="682"/>
      <c r="O55" s="682"/>
      <c r="P55" s="682"/>
      <c r="Q55" s="682"/>
      <c r="R55" s="683"/>
      <c r="S55" s="508" t="s">
        <v>1169</v>
      </c>
      <c r="T55" s="358"/>
      <c r="U55" s="358"/>
      <c r="V55" s="358"/>
      <c r="W55" s="358"/>
      <c r="X55" s="222"/>
      <c r="Y55" s="706"/>
    </row>
    <row r="56" spans="1:25" s="54" customFormat="1" ht="46.15" customHeight="1" x14ac:dyDescent="0.25">
      <c r="A56" s="356" t="s">
        <v>1009</v>
      </c>
      <c r="B56" s="61" t="s">
        <v>962</v>
      </c>
      <c r="C56" s="684"/>
      <c r="D56" s="188" t="s">
        <v>570</v>
      </c>
      <c r="E56" s="470">
        <v>0</v>
      </c>
      <c r="F56" s="581">
        <v>0</v>
      </c>
      <c r="G56" s="582"/>
      <c r="H56" s="470">
        <v>1</v>
      </c>
      <c r="I56" s="488">
        <v>1</v>
      </c>
      <c r="J56" s="505">
        <v>1</v>
      </c>
      <c r="K56" s="685" t="s">
        <v>1161</v>
      </c>
      <c r="L56" s="685"/>
      <c r="M56" s="685"/>
      <c r="N56" s="685"/>
      <c r="O56" s="685"/>
      <c r="P56" s="685"/>
      <c r="Q56" s="685"/>
      <c r="R56" s="685"/>
      <c r="S56" s="508" t="s">
        <v>1169</v>
      </c>
      <c r="T56" s="358"/>
      <c r="U56" s="358"/>
      <c r="V56" s="358"/>
      <c r="W56" s="358"/>
      <c r="X56" s="222"/>
      <c r="Y56" s="706"/>
    </row>
    <row r="57" spans="1:25" s="54" customFormat="1" ht="30" x14ac:dyDescent="0.25">
      <c r="A57" s="356" t="s">
        <v>1011</v>
      </c>
      <c r="B57" s="61" t="s">
        <v>962</v>
      </c>
      <c r="C57" s="684"/>
      <c r="D57" s="184" t="s">
        <v>610</v>
      </c>
      <c r="E57" s="470">
        <v>0</v>
      </c>
      <c r="F57" s="581">
        <v>0</v>
      </c>
      <c r="G57" s="582"/>
      <c r="H57" s="470">
        <v>1</v>
      </c>
      <c r="I57" s="488">
        <v>1</v>
      </c>
      <c r="J57" s="505">
        <v>1</v>
      </c>
      <c r="K57" s="681" t="s">
        <v>1179</v>
      </c>
      <c r="L57" s="682"/>
      <c r="M57" s="682"/>
      <c r="N57" s="682"/>
      <c r="O57" s="682"/>
      <c r="P57" s="682"/>
      <c r="Q57" s="682"/>
      <c r="R57" s="683"/>
      <c r="S57" s="508" t="s">
        <v>1169</v>
      </c>
      <c r="T57" s="358"/>
      <c r="U57" s="358"/>
      <c r="V57" s="358"/>
      <c r="W57" s="358"/>
      <c r="X57" s="222"/>
      <c r="Y57" s="706"/>
    </row>
    <row r="58" spans="1:25" s="54" customFormat="1" ht="28.9" customHeight="1" x14ac:dyDescent="0.25">
      <c r="A58" s="356" t="s">
        <v>1011</v>
      </c>
      <c r="B58" s="61" t="s">
        <v>962</v>
      </c>
      <c r="C58" s="684"/>
      <c r="D58" s="184" t="s">
        <v>611</v>
      </c>
      <c r="E58" s="470">
        <v>0</v>
      </c>
      <c r="F58" s="581">
        <v>0</v>
      </c>
      <c r="G58" s="582"/>
      <c r="H58" s="470">
        <v>1</v>
      </c>
      <c r="I58" s="488">
        <v>1</v>
      </c>
      <c r="J58" s="505">
        <v>1</v>
      </c>
      <c r="K58" s="681" t="s">
        <v>1179</v>
      </c>
      <c r="L58" s="682"/>
      <c r="M58" s="682"/>
      <c r="N58" s="682"/>
      <c r="O58" s="682"/>
      <c r="P58" s="682"/>
      <c r="Q58" s="682"/>
      <c r="R58" s="683"/>
      <c r="S58" s="508" t="s">
        <v>1169</v>
      </c>
      <c r="T58" s="358"/>
      <c r="U58" s="358"/>
      <c r="V58" s="358"/>
      <c r="W58" s="358"/>
      <c r="X58" s="222"/>
      <c r="Y58" s="706"/>
    </row>
    <row r="59" spans="1:25" s="54" customFormat="1" ht="28.9" customHeight="1" x14ac:dyDescent="0.25">
      <c r="A59" s="356" t="s">
        <v>1011</v>
      </c>
      <c r="B59" s="61" t="s">
        <v>962</v>
      </c>
      <c r="C59" s="684"/>
      <c r="D59" s="184" t="s">
        <v>612</v>
      </c>
      <c r="E59" s="376"/>
      <c r="F59" s="581"/>
      <c r="G59" s="582"/>
      <c r="H59" s="376"/>
      <c r="I59" s="488"/>
      <c r="J59" s="505"/>
      <c r="K59" s="681" t="s">
        <v>1085</v>
      </c>
      <c r="L59" s="682"/>
      <c r="M59" s="682"/>
      <c r="N59" s="682"/>
      <c r="O59" s="682"/>
      <c r="P59" s="682"/>
      <c r="Q59" s="682"/>
      <c r="R59" s="683"/>
      <c r="S59" s="508" t="s">
        <v>1173</v>
      </c>
      <c r="T59" s="358"/>
      <c r="U59" s="358"/>
      <c r="V59" s="358"/>
      <c r="W59" s="358"/>
      <c r="X59" s="222"/>
      <c r="Y59" s="706"/>
    </row>
    <row r="60" spans="1:25" s="54" customFormat="1" ht="28.9" customHeight="1" x14ac:dyDescent="0.25">
      <c r="A60" s="356" t="s">
        <v>1011</v>
      </c>
      <c r="B60" s="61" t="s">
        <v>962</v>
      </c>
      <c r="C60" s="684"/>
      <c r="D60" s="184" t="s">
        <v>613</v>
      </c>
      <c r="E60" s="376"/>
      <c r="F60" s="581"/>
      <c r="G60" s="582"/>
      <c r="H60" s="376"/>
      <c r="I60" s="488"/>
      <c r="J60" s="505"/>
      <c r="K60" s="681" t="s">
        <v>1085</v>
      </c>
      <c r="L60" s="682"/>
      <c r="M60" s="682"/>
      <c r="N60" s="682"/>
      <c r="O60" s="682"/>
      <c r="P60" s="682"/>
      <c r="Q60" s="682"/>
      <c r="R60" s="683"/>
      <c r="S60" s="508" t="s">
        <v>1173</v>
      </c>
      <c r="T60" s="358"/>
      <c r="U60" s="358"/>
      <c r="V60" s="358"/>
      <c r="W60" s="358"/>
      <c r="X60" s="222"/>
      <c r="Y60" s="706"/>
    </row>
    <row r="61" spans="1:25" s="54" customFormat="1" ht="30" customHeight="1" x14ac:dyDescent="0.25">
      <c r="A61" s="356" t="s">
        <v>1011</v>
      </c>
      <c r="B61" s="61" t="s">
        <v>962</v>
      </c>
      <c r="C61" s="684"/>
      <c r="D61" s="184" t="s">
        <v>614</v>
      </c>
      <c r="E61" s="376"/>
      <c r="F61" s="581"/>
      <c r="G61" s="582"/>
      <c r="H61" s="376"/>
      <c r="I61" s="488"/>
      <c r="J61" s="505"/>
      <c r="K61" s="681" t="s">
        <v>1085</v>
      </c>
      <c r="L61" s="682"/>
      <c r="M61" s="682"/>
      <c r="N61" s="682"/>
      <c r="O61" s="682"/>
      <c r="P61" s="682"/>
      <c r="Q61" s="682"/>
      <c r="R61" s="683"/>
      <c r="S61" s="508" t="s">
        <v>1173</v>
      </c>
      <c r="T61" s="358"/>
      <c r="U61" s="358"/>
      <c r="V61" s="358"/>
      <c r="W61" s="358"/>
      <c r="X61" s="222"/>
      <c r="Y61" s="706"/>
    </row>
    <row r="62" spans="1:25" s="54" customFormat="1" ht="44.25" customHeight="1" x14ac:dyDescent="0.25">
      <c r="A62" s="356" t="s">
        <v>1012</v>
      </c>
      <c r="B62" s="61" t="s">
        <v>962</v>
      </c>
      <c r="C62" s="684"/>
      <c r="D62" s="186" t="s">
        <v>586</v>
      </c>
      <c r="E62" s="470">
        <v>0</v>
      </c>
      <c r="F62" s="581">
        <v>0.25</v>
      </c>
      <c r="G62" s="582"/>
      <c r="H62" s="470">
        <v>0</v>
      </c>
      <c r="I62" s="488">
        <v>0.5</v>
      </c>
      <c r="J62" s="505">
        <v>0.5</v>
      </c>
      <c r="K62" s="680" t="s">
        <v>1121</v>
      </c>
      <c r="L62" s="680"/>
      <c r="M62" s="680"/>
      <c r="N62" s="680"/>
      <c r="O62" s="680"/>
      <c r="P62" s="680"/>
      <c r="Q62" s="680"/>
      <c r="R62" s="680"/>
      <c r="S62" s="508" t="s">
        <v>1168</v>
      </c>
      <c r="T62" s="358"/>
      <c r="U62" s="358"/>
      <c r="V62" s="358"/>
      <c r="W62" s="358"/>
      <c r="X62" s="222"/>
      <c r="Y62" s="706"/>
    </row>
    <row r="63" spans="1:25" s="54" customFormat="1" ht="58.5" customHeight="1" x14ac:dyDescent="0.25">
      <c r="A63" s="356" t="s">
        <v>1012</v>
      </c>
      <c r="B63" s="219" t="s">
        <v>965</v>
      </c>
      <c r="C63" s="684" t="s">
        <v>36</v>
      </c>
      <c r="D63" s="186" t="s">
        <v>552</v>
      </c>
      <c r="E63" s="470">
        <v>0</v>
      </c>
      <c r="F63" s="581">
        <v>0</v>
      </c>
      <c r="G63" s="582"/>
      <c r="H63" s="470">
        <v>1</v>
      </c>
      <c r="I63" s="488">
        <v>0.9</v>
      </c>
      <c r="J63" s="505">
        <v>0.9</v>
      </c>
      <c r="K63" s="681" t="s">
        <v>1179</v>
      </c>
      <c r="L63" s="682"/>
      <c r="M63" s="682"/>
      <c r="N63" s="682"/>
      <c r="O63" s="682"/>
      <c r="P63" s="682"/>
      <c r="Q63" s="682"/>
      <c r="R63" s="683"/>
      <c r="S63" s="508" t="s">
        <v>1169</v>
      </c>
      <c r="T63" s="358">
        <v>1</v>
      </c>
      <c r="U63" s="358"/>
      <c r="V63" s="358"/>
      <c r="W63" s="358"/>
      <c r="X63" s="222"/>
      <c r="Y63" s="706"/>
    </row>
    <row r="64" spans="1:25" s="54" customFormat="1" ht="30" customHeight="1" x14ac:dyDescent="0.25">
      <c r="A64" s="356" t="s">
        <v>1012</v>
      </c>
      <c r="B64" s="219" t="s">
        <v>965</v>
      </c>
      <c r="C64" s="684"/>
      <c r="D64" s="186" t="s">
        <v>553</v>
      </c>
      <c r="E64" s="470">
        <v>1</v>
      </c>
      <c r="F64" s="581">
        <v>1</v>
      </c>
      <c r="G64" s="582"/>
      <c r="H64" s="470">
        <v>0</v>
      </c>
      <c r="I64" s="488">
        <v>0.83</v>
      </c>
      <c r="J64" s="505">
        <f t="shared" si="0"/>
        <v>0.91500000000000004</v>
      </c>
      <c r="K64" s="686" t="s">
        <v>1092</v>
      </c>
      <c r="L64" s="686"/>
      <c r="M64" s="686"/>
      <c r="N64" s="686"/>
      <c r="O64" s="686"/>
      <c r="P64" s="686"/>
      <c r="Q64" s="686"/>
      <c r="R64" s="686"/>
      <c r="S64" s="508" t="s">
        <v>1168</v>
      </c>
      <c r="T64" s="358"/>
      <c r="U64" s="358"/>
      <c r="V64" s="358"/>
      <c r="W64" s="358"/>
      <c r="X64" s="222"/>
      <c r="Y64" s="706"/>
    </row>
    <row r="65" spans="1:25" s="54" customFormat="1" ht="30" customHeight="1" x14ac:dyDescent="0.25">
      <c r="A65" s="356" t="s">
        <v>1012</v>
      </c>
      <c r="B65" s="219" t="s">
        <v>965</v>
      </c>
      <c r="C65" s="684"/>
      <c r="D65" s="186" t="s">
        <v>554</v>
      </c>
      <c r="E65" s="470">
        <v>0</v>
      </c>
      <c r="F65" s="581">
        <v>0</v>
      </c>
      <c r="G65" s="582"/>
      <c r="H65" s="470">
        <v>1</v>
      </c>
      <c r="I65" s="488">
        <v>1</v>
      </c>
      <c r="J65" s="505">
        <v>1</v>
      </c>
      <c r="K65" s="681" t="s">
        <v>1179</v>
      </c>
      <c r="L65" s="682"/>
      <c r="M65" s="682"/>
      <c r="N65" s="682"/>
      <c r="O65" s="682"/>
      <c r="P65" s="682"/>
      <c r="Q65" s="682"/>
      <c r="R65" s="683"/>
      <c r="S65" s="508" t="s">
        <v>1169</v>
      </c>
      <c r="T65" s="358">
        <v>1</v>
      </c>
      <c r="U65" s="358"/>
      <c r="V65" s="358"/>
      <c r="W65" s="358"/>
      <c r="X65" s="222"/>
      <c r="Y65" s="706"/>
    </row>
    <row r="66" spans="1:25" s="54" customFormat="1" ht="30" customHeight="1" x14ac:dyDescent="0.25">
      <c r="A66" s="356" t="s">
        <v>1013</v>
      </c>
      <c r="B66" s="219" t="s">
        <v>965</v>
      </c>
      <c r="C66" s="684"/>
      <c r="D66" s="189" t="s">
        <v>561</v>
      </c>
      <c r="E66" s="376"/>
      <c r="F66" s="582"/>
      <c r="G66" s="582"/>
      <c r="H66" s="376"/>
      <c r="I66" s="488"/>
      <c r="J66" s="505"/>
      <c r="K66" s="681" t="s">
        <v>1085</v>
      </c>
      <c r="L66" s="682"/>
      <c r="M66" s="682"/>
      <c r="N66" s="682"/>
      <c r="O66" s="682"/>
      <c r="P66" s="682"/>
      <c r="Q66" s="682"/>
      <c r="R66" s="683"/>
      <c r="S66" s="508" t="s">
        <v>1173</v>
      </c>
      <c r="T66" s="358"/>
      <c r="U66" s="358"/>
      <c r="V66" s="358"/>
      <c r="W66" s="358"/>
      <c r="X66" s="222"/>
      <c r="Y66" s="706"/>
    </row>
    <row r="67" spans="1:25" s="54" customFormat="1" ht="30" customHeight="1" x14ac:dyDescent="0.25">
      <c r="A67" s="356" t="s">
        <v>1012</v>
      </c>
      <c r="B67" s="219" t="s">
        <v>965</v>
      </c>
      <c r="C67" s="684"/>
      <c r="D67" s="186" t="s">
        <v>575</v>
      </c>
      <c r="E67" s="376"/>
      <c r="F67" s="581"/>
      <c r="G67" s="582"/>
      <c r="H67" s="376"/>
      <c r="I67" s="488"/>
      <c r="J67" s="505"/>
      <c r="K67" s="681" t="s">
        <v>1085</v>
      </c>
      <c r="L67" s="682"/>
      <c r="M67" s="682"/>
      <c r="N67" s="682"/>
      <c r="O67" s="682"/>
      <c r="P67" s="682"/>
      <c r="Q67" s="682"/>
      <c r="R67" s="683"/>
      <c r="S67" s="508" t="s">
        <v>1173</v>
      </c>
      <c r="T67" s="358">
        <v>1</v>
      </c>
      <c r="U67" s="358"/>
      <c r="V67" s="358"/>
      <c r="W67" s="358"/>
      <c r="X67" s="222"/>
      <c r="Y67" s="706"/>
    </row>
    <row r="68" spans="1:25" s="54" customFormat="1" ht="30" customHeight="1" x14ac:dyDescent="0.25">
      <c r="A68" s="356" t="s">
        <v>1012</v>
      </c>
      <c r="B68" s="219" t="s">
        <v>965</v>
      </c>
      <c r="C68" s="684"/>
      <c r="D68" s="186" t="s">
        <v>576</v>
      </c>
      <c r="E68" s="376"/>
      <c r="F68" s="581"/>
      <c r="G68" s="582"/>
      <c r="H68" s="376"/>
      <c r="I68" s="488"/>
      <c r="J68" s="505"/>
      <c r="K68" s="681" t="s">
        <v>1085</v>
      </c>
      <c r="L68" s="682"/>
      <c r="M68" s="682"/>
      <c r="N68" s="682"/>
      <c r="O68" s="682"/>
      <c r="P68" s="682"/>
      <c r="Q68" s="682"/>
      <c r="R68" s="683"/>
      <c r="S68" s="508" t="s">
        <v>1173</v>
      </c>
      <c r="T68" s="358">
        <v>1</v>
      </c>
      <c r="U68" s="358"/>
      <c r="V68" s="358"/>
      <c r="W68" s="358"/>
      <c r="X68" s="222"/>
      <c r="Y68" s="706"/>
    </row>
    <row r="69" spans="1:25" s="54" customFormat="1" ht="30" customHeight="1" x14ac:dyDescent="0.25">
      <c r="A69" s="356" t="s">
        <v>1013</v>
      </c>
      <c r="B69" s="219" t="s">
        <v>965</v>
      </c>
      <c r="C69" s="684"/>
      <c r="D69" s="266" t="s">
        <v>620</v>
      </c>
      <c r="E69" s="376"/>
      <c r="F69" s="582"/>
      <c r="G69" s="582"/>
      <c r="H69" s="376"/>
      <c r="I69" s="488"/>
      <c r="J69" s="505"/>
      <c r="K69" s="681" t="s">
        <v>1085</v>
      </c>
      <c r="L69" s="682"/>
      <c r="M69" s="682"/>
      <c r="N69" s="682"/>
      <c r="O69" s="682"/>
      <c r="P69" s="682"/>
      <c r="Q69" s="682"/>
      <c r="R69" s="683"/>
      <c r="S69" s="508" t="s">
        <v>1173</v>
      </c>
      <c r="T69" s="358"/>
      <c r="U69" s="358"/>
      <c r="V69" s="358"/>
      <c r="W69" s="358"/>
      <c r="X69" s="222"/>
      <c r="Y69" s="706"/>
    </row>
    <row r="70" spans="1:25" s="54" customFormat="1" ht="30" customHeight="1" x14ac:dyDescent="0.25">
      <c r="A70" s="356" t="s">
        <v>1013</v>
      </c>
      <c r="B70" s="219" t="s">
        <v>965</v>
      </c>
      <c r="C70" s="684"/>
      <c r="D70" s="266" t="s">
        <v>621</v>
      </c>
      <c r="E70" s="376"/>
      <c r="F70" s="582"/>
      <c r="G70" s="582"/>
      <c r="H70" s="376"/>
      <c r="I70" s="488"/>
      <c r="J70" s="505"/>
      <c r="K70" s="681" t="s">
        <v>1085</v>
      </c>
      <c r="L70" s="682"/>
      <c r="M70" s="682"/>
      <c r="N70" s="682"/>
      <c r="O70" s="682"/>
      <c r="P70" s="682"/>
      <c r="Q70" s="682"/>
      <c r="R70" s="683"/>
      <c r="S70" s="508" t="s">
        <v>1173</v>
      </c>
      <c r="T70" s="358"/>
      <c r="U70" s="358"/>
      <c r="V70" s="358"/>
      <c r="W70" s="358"/>
      <c r="X70" s="222"/>
      <c r="Y70" s="706"/>
    </row>
    <row r="71" spans="1:25" s="54" customFormat="1" ht="61.9" customHeight="1" x14ac:dyDescent="0.25">
      <c r="A71" s="356" t="s">
        <v>1010</v>
      </c>
      <c r="B71" s="219" t="s">
        <v>965</v>
      </c>
      <c r="C71" s="684"/>
      <c r="D71" s="267" t="s">
        <v>1019</v>
      </c>
      <c r="E71" s="470">
        <v>0</v>
      </c>
      <c r="F71" s="597">
        <v>0</v>
      </c>
      <c r="G71" s="598"/>
      <c r="H71" s="470">
        <v>1</v>
      </c>
      <c r="I71" s="488">
        <v>0.95</v>
      </c>
      <c r="J71" s="505">
        <v>0.95</v>
      </c>
      <c r="K71" s="680" t="s">
        <v>1112</v>
      </c>
      <c r="L71" s="680"/>
      <c r="M71" s="680"/>
      <c r="N71" s="680"/>
      <c r="O71" s="680"/>
      <c r="P71" s="680"/>
      <c r="Q71" s="680"/>
      <c r="R71" s="680"/>
      <c r="S71" s="508" t="s">
        <v>1169</v>
      </c>
      <c r="T71" s="358">
        <v>1</v>
      </c>
      <c r="U71" s="358"/>
      <c r="V71" s="358"/>
      <c r="W71" s="358"/>
      <c r="X71" s="222"/>
      <c r="Y71" s="706"/>
    </row>
    <row r="72" spans="1:25" s="54" customFormat="1" ht="52.5" customHeight="1" x14ac:dyDescent="0.25">
      <c r="A72" s="356" t="s">
        <v>1012</v>
      </c>
      <c r="B72" s="219" t="s">
        <v>965</v>
      </c>
      <c r="C72" s="684"/>
      <c r="D72" s="212" t="s">
        <v>1020</v>
      </c>
      <c r="E72" s="470">
        <v>0</v>
      </c>
      <c r="F72" s="581">
        <v>0.31</v>
      </c>
      <c r="G72" s="582"/>
      <c r="H72" s="470">
        <v>1</v>
      </c>
      <c r="I72" s="501">
        <v>0.94</v>
      </c>
      <c r="J72" s="524">
        <v>0.94</v>
      </c>
      <c r="K72" s="680" t="s">
        <v>1102</v>
      </c>
      <c r="L72" s="680"/>
      <c r="M72" s="680"/>
      <c r="N72" s="680"/>
      <c r="O72" s="680"/>
      <c r="P72" s="680"/>
      <c r="Q72" s="680"/>
      <c r="R72" s="680"/>
      <c r="S72" s="508" t="s">
        <v>1169</v>
      </c>
      <c r="T72" s="358"/>
      <c r="U72" s="358"/>
      <c r="V72" s="358"/>
      <c r="W72" s="358"/>
      <c r="X72" s="222"/>
      <c r="Y72" s="706"/>
    </row>
    <row r="73" spans="1:25" s="54" customFormat="1" ht="45.75" customHeight="1" x14ac:dyDescent="0.25">
      <c r="A73" s="356" t="s">
        <v>1011</v>
      </c>
      <c r="B73" s="219" t="s">
        <v>965</v>
      </c>
      <c r="C73" s="684"/>
      <c r="D73" s="190" t="s">
        <v>994</v>
      </c>
      <c r="E73" s="470">
        <v>1</v>
      </c>
      <c r="F73" s="581">
        <v>0.5</v>
      </c>
      <c r="G73" s="582"/>
      <c r="H73" s="470">
        <v>1</v>
      </c>
      <c r="I73" s="488">
        <v>1</v>
      </c>
      <c r="J73" s="505">
        <v>1</v>
      </c>
      <c r="K73" s="681" t="s">
        <v>1179</v>
      </c>
      <c r="L73" s="682"/>
      <c r="M73" s="682"/>
      <c r="N73" s="682"/>
      <c r="O73" s="682"/>
      <c r="P73" s="682"/>
      <c r="Q73" s="682"/>
      <c r="R73" s="683"/>
      <c r="S73" s="508" t="s">
        <v>1169</v>
      </c>
      <c r="T73" s="358"/>
      <c r="U73" s="358"/>
      <c r="V73" s="358"/>
      <c r="W73" s="358"/>
      <c r="X73" s="222"/>
      <c r="Y73" s="706"/>
    </row>
    <row r="74" spans="1:25" s="54" customFormat="1" ht="30" customHeight="1" x14ac:dyDescent="0.25">
      <c r="A74" s="356" t="s">
        <v>1013</v>
      </c>
      <c r="B74" s="219" t="s">
        <v>965</v>
      </c>
      <c r="C74" s="684"/>
      <c r="D74" s="266" t="s">
        <v>627</v>
      </c>
      <c r="E74" s="376"/>
      <c r="F74" s="582"/>
      <c r="G74" s="582"/>
      <c r="H74" s="376"/>
      <c r="I74" s="488"/>
      <c r="J74" s="505"/>
      <c r="K74" s="681" t="s">
        <v>1085</v>
      </c>
      <c r="L74" s="682"/>
      <c r="M74" s="682"/>
      <c r="N74" s="682"/>
      <c r="O74" s="682"/>
      <c r="P74" s="682"/>
      <c r="Q74" s="682"/>
      <c r="R74" s="683"/>
      <c r="S74" s="508" t="s">
        <v>1173</v>
      </c>
      <c r="T74" s="358"/>
      <c r="U74" s="358"/>
      <c r="V74" s="358"/>
      <c r="W74" s="358"/>
      <c r="X74" s="222"/>
      <c r="Y74" s="706"/>
    </row>
    <row r="75" spans="1:25" s="54" customFormat="1" ht="51.75" customHeight="1" x14ac:dyDescent="0.25">
      <c r="A75" s="356" t="s">
        <v>1011</v>
      </c>
      <c r="B75" s="61" t="s">
        <v>962</v>
      </c>
      <c r="C75" s="684" t="s">
        <v>356</v>
      </c>
      <c r="D75" s="184" t="s">
        <v>560</v>
      </c>
      <c r="E75" s="470">
        <v>0</v>
      </c>
      <c r="F75" s="581">
        <v>0.65</v>
      </c>
      <c r="G75" s="582"/>
      <c r="H75" s="470">
        <v>1</v>
      </c>
      <c r="I75" s="488">
        <v>1</v>
      </c>
      <c r="J75" s="505">
        <v>1</v>
      </c>
      <c r="K75" s="681" t="s">
        <v>1179</v>
      </c>
      <c r="L75" s="682"/>
      <c r="M75" s="682"/>
      <c r="N75" s="682"/>
      <c r="O75" s="682"/>
      <c r="P75" s="682"/>
      <c r="Q75" s="682"/>
      <c r="R75" s="683"/>
      <c r="S75" s="508" t="s">
        <v>1169</v>
      </c>
      <c r="T75" s="358"/>
      <c r="U75" s="358"/>
      <c r="V75" s="358"/>
      <c r="W75" s="358"/>
      <c r="X75" s="222"/>
      <c r="Y75" s="706"/>
    </row>
    <row r="76" spans="1:25" s="54" customFormat="1" ht="30" customHeight="1" x14ac:dyDescent="0.25">
      <c r="A76" s="356" t="s">
        <v>1011</v>
      </c>
      <c r="B76" s="61" t="s">
        <v>962</v>
      </c>
      <c r="C76" s="684"/>
      <c r="D76" s="184" t="s">
        <v>615</v>
      </c>
      <c r="E76" s="470">
        <v>0</v>
      </c>
      <c r="F76" s="581">
        <v>0</v>
      </c>
      <c r="G76" s="582"/>
      <c r="H76" s="470">
        <v>1</v>
      </c>
      <c r="I76" s="488">
        <v>1</v>
      </c>
      <c r="J76" s="505">
        <v>1</v>
      </c>
      <c r="K76" s="681" t="s">
        <v>1179</v>
      </c>
      <c r="L76" s="682"/>
      <c r="M76" s="682"/>
      <c r="N76" s="682"/>
      <c r="O76" s="682"/>
      <c r="P76" s="682"/>
      <c r="Q76" s="682"/>
      <c r="R76" s="683"/>
      <c r="S76" s="508" t="s">
        <v>1169</v>
      </c>
      <c r="T76" s="358"/>
      <c r="U76" s="358"/>
      <c r="V76" s="358"/>
      <c r="W76" s="358"/>
      <c r="X76" s="222"/>
      <c r="Y76" s="706"/>
    </row>
    <row r="77" spans="1:25" s="54" customFormat="1" ht="58.5" customHeight="1" x14ac:dyDescent="0.25">
      <c r="A77" s="356" t="s">
        <v>1011</v>
      </c>
      <c r="B77" s="61" t="s">
        <v>962</v>
      </c>
      <c r="C77" s="684"/>
      <c r="D77" s="184" t="s">
        <v>616</v>
      </c>
      <c r="E77" s="470">
        <v>0</v>
      </c>
      <c r="F77" s="581">
        <v>0.6</v>
      </c>
      <c r="G77" s="582"/>
      <c r="H77" s="470">
        <v>1</v>
      </c>
      <c r="I77" s="488">
        <v>0.8</v>
      </c>
      <c r="J77" s="505">
        <v>0.8</v>
      </c>
      <c r="K77" s="687" t="s">
        <v>1156</v>
      </c>
      <c r="L77" s="687"/>
      <c r="M77" s="687"/>
      <c r="N77" s="687"/>
      <c r="O77" s="687"/>
      <c r="P77" s="687"/>
      <c r="Q77" s="687"/>
      <c r="R77" s="687"/>
      <c r="S77" s="508" t="s">
        <v>1169</v>
      </c>
      <c r="T77" s="358"/>
      <c r="U77" s="358"/>
      <c r="V77" s="358"/>
      <c r="W77" s="358"/>
      <c r="X77" s="222"/>
      <c r="Y77" s="706"/>
    </row>
    <row r="78" spans="1:25" s="54" customFormat="1" ht="63" customHeight="1" x14ac:dyDescent="0.25">
      <c r="A78" s="356" t="s">
        <v>1011</v>
      </c>
      <c r="B78" s="61" t="s">
        <v>962</v>
      </c>
      <c r="C78" s="684"/>
      <c r="D78" s="184" t="s">
        <v>617</v>
      </c>
      <c r="E78" s="470">
        <v>0</v>
      </c>
      <c r="F78" s="581">
        <v>0.6</v>
      </c>
      <c r="G78" s="582"/>
      <c r="H78" s="470">
        <v>1</v>
      </c>
      <c r="I78" s="488">
        <v>0.75</v>
      </c>
      <c r="J78" s="505">
        <v>0.75</v>
      </c>
      <c r="K78" s="685" t="s">
        <v>1127</v>
      </c>
      <c r="L78" s="685"/>
      <c r="M78" s="685"/>
      <c r="N78" s="685"/>
      <c r="O78" s="685"/>
      <c r="P78" s="685"/>
      <c r="Q78" s="685"/>
      <c r="R78" s="685"/>
      <c r="S78" s="508" t="s">
        <v>1169</v>
      </c>
      <c r="T78" s="358"/>
      <c r="U78" s="358"/>
      <c r="V78" s="358"/>
      <c r="W78" s="358"/>
      <c r="X78" s="222"/>
      <c r="Y78" s="706"/>
    </row>
    <row r="79" spans="1:25" s="54" customFormat="1" ht="60" customHeight="1" x14ac:dyDescent="0.25">
      <c r="A79" s="356" t="s">
        <v>1011</v>
      </c>
      <c r="B79" s="61" t="s">
        <v>962</v>
      </c>
      <c r="C79" s="684"/>
      <c r="D79" s="184" t="s">
        <v>618</v>
      </c>
      <c r="E79" s="470">
        <v>0</v>
      </c>
      <c r="F79" s="581">
        <v>0.6</v>
      </c>
      <c r="G79" s="582"/>
      <c r="H79" s="470">
        <v>1</v>
      </c>
      <c r="I79" s="488">
        <v>0.75</v>
      </c>
      <c r="J79" s="505">
        <v>0.75</v>
      </c>
      <c r="K79" s="685" t="s">
        <v>1127</v>
      </c>
      <c r="L79" s="685"/>
      <c r="M79" s="685"/>
      <c r="N79" s="685"/>
      <c r="O79" s="685"/>
      <c r="P79" s="685"/>
      <c r="Q79" s="685"/>
      <c r="R79" s="685"/>
      <c r="S79" s="508" t="s">
        <v>1169</v>
      </c>
      <c r="T79" s="358"/>
      <c r="U79" s="358"/>
      <c r="V79" s="358"/>
      <c r="W79" s="358"/>
      <c r="X79" s="222"/>
      <c r="Y79" s="706"/>
    </row>
    <row r="80" spans="1:25" s="54" customFormat="1" ht="30" customHeight="1" x14ac:dyDescent="0.25">
      <c r="A80" s="356" t="s">
        <v>1011</v>
      </c>
      <c r="B80" s="61" t="s">
        <v>962</v>
      </c>
      <c r="C80" s="684"/>
      <c r="D80" s="184" t="s">
        <v>619</v>
      </c>
      <c r="E80" s="470">
        <v>0</v>
      </c>
      <c r="F80" s="581">
        <v>0</v>
      </c>
      <c r="G80" s="582"/>
      <c r="H80" s="470">
        <v>0</v>
      </c>
      <c r="I80" s="501">
        <v>0.25</v>
      </c>
      <c r="J80" s="505">
        <v>0.25</v>
      </c>
      <c r="K80" s="685" t="s">
        <v>1192</v>
      </c>
      <c r="L80" s="685"/>
      <c r="M80" s="685"/>
      <c r="N80" s="685"/>
      <c r="O80" s="685"/>
      <c r="P80" s="685"/>
      <c r="Q80" s="685"/>
      <c r="R80" s="685"/>
      <c r="S80" s="508" t="s">
        <v>1168</v>
      </c>
      <c r="T80" s="358">
        <v>1</v>
      </c>
      <c r="U80" s="358"/>
      <c r="V80" s="358"/>
      <c r="W80" s="358"/>
      <c r="X80" s="222"/>
      <c r="Y80" s="706"/>
    </row>
    <row r="81" spans="1:25" s="54" customFormat="1" ht="30" customHeight="1" x14ac:dyDescent="0.25">
      <c r="A81" s="356" t="s">
        <v>1011</v>
      </c>
      <c r="B81" s="61" t="s">
        <v>962</v>
      </c>
      <c r="C81" s="684"/>
      <c r="D81" s="184" t="s">
        <v>873</v>
      </c>
      <c r="E81" s="470">
        <v>0</v>
      </c>
      <c r="F81" s="581">
        <v>0</v>
      </c>
      <c r="G81" s="582"/>
      <c r="H81" s="470">
        <v>0</v>
      </c>
      <c r="I81" s="504">
        <v>0</v>
      </c>
      <c r="J81" s="505">
        <f t="shared" si="0"/>
        <v>0</v>
      </c>
      <c r="K81" s="685" t="s">
        <v>1191</v>
      </c>
      <c r="L81" s="685"/>
      <c r="M81" s="685"/>
      <c r="N81" s="685"/>
      <c r="O81" s="685"/>
      <c r="P81" s="685"/>
      <c r="Q81" s="685"/>
      <c r="R81" s="685"/>
      <c r="S81" s="508" t="s">
        <v>1168</v>
      </c>
      <c r="T81" s="358">
        <v>1</v>
      </c>
      <c r="U81" s="358"/>
      <c r="V81" s="358"/>
      <c r="W81" s="358"/>
      <c r="X81" s="222"/>
      <c r="Y81" s="706"/>
    </row>
    <row r="82" spans="1:25" s="54" customFormat="1" ht="37.5" customHeight="1" x14ac:dyDescent="0.25">
      <c r="A82" s="356" t="s">
        <v>1012</v>
      </c>
      <c r="B82" s="61" t="s">
        <v>962</v>
      </c>
      <c r="C82" s="684"/>
      <c r="D82" s="236" t="s">
        <v>1014</v>
      </c>
      <c r="E82" s="439"/>
      <c r="F82" s="622"/>
      <c r="G82" s="623"/>
      <c r="H82" s="439"/>
      <c r="I82" s="488"/>
      <c r="J82" s="505"/>
      <c r="K82" s="697" t="s">
        <v>1085</v>
      </c>
      <c r="L82" s="698"/>
      <c r="M82" s="698"/>
      <c r="N82" s="698"/>
      <c r="O82" s="698"/>
      <c r="P82" s="698"/>
      <c r="Q82" s="698"/>
      <c r="R82" s="699"/>
      <c r="S82" s="508" t="s">
        <v>1173</v>
      </c>
      <c r="T82" s="513"/>
      <c r="U82" s="513"/>
      <c r="V82" s="513"/>
      <c r="W82" s="513"/>
      <c r="X82" s="222"/>
      <c r="Y82" s="706"/>
    </row>
    <row r="83" spans="1:25" s="54" customFormat="1" ht="48.75" customHeight="1" x14ac:dyDescent="0.25">
      <c r="A83" s="356" t="s">
        <v>1012</v>
      </c>
      <c r="B83" s="61" t="s">
        <v>962</v>
      </c>
      <c r="C83" s="684"/>
      <c r="D83" s="186" t="s">
        <v>584</v>
      </c>
      <c r="E83" s="470">
        <v>0</v>
      </c>
      <c r="F83" s="581">
        <v>0.23</v>
      </c>
      <c r="G83" s="582"/>
      <c r="H83" s="470">
        <v>1</v>
      </c>
      <c r="I83" s="488">
        <v>0.9</v>
      </c>
      <c r="J83" s="505">
        <v>0.9</v>
      </c>
      <c r="K83" s="685" t="s">
        <v>1121</v>
      </c>
      <c r="L83" s="685"/>
      <c r="M83" s="685"/>
      <c r="N83" s="685"/>
      <c r="O83" s="685"/>
      <c r="P83" s="685"/>
      <c r="Q83" s="685"/>
      <c r="R83" s="685"/>
      <c r="S83" s="508" t="s">
        <v>1169</v>
      </c>
      <c r="T83" s="358">
        <v>1</v>
      </c>
      <c r="U83" s="358"/>
      <c r="V83" s="358"/>
      <c r="W83" s="358"/>
      <c r="X83" s="222"/>
      <c r="Y83" s="706"/>
    </row>
    <row r="84" spans="1:25" s="54" customFormat="1" ht="42" customHeight="1" x14ac:dyDescent="0.25">
      <c r="A84" s="356" t="s">
        <v>1012</v>
      </c>
      <c r="B84" s="61" t="s">
        <v>962</v>
      </c>
      <c r="C84" s="677" t="s">
        <v>549</v>
      </c>
      <c r="D84" s="186" t="s">
        <v>578</v>
      </c>
      <c r="E84" s="470">
        <v>0</v>
      </c>
      <c r="F84" s="596">
        <v>0</v>
      </c>
      <c r="G84" s="596"/>
      <c r="H84" s="470">
        <v>0</v>
      </c>
      <c r="I84" s="504">
        <v>0</v>
      </c>
      <c r="J84" s="505">
        <f t="shared" si="0"/>
        <v>0</v>
      </c>
      <c r="K84" s="685" t="s">
        <v>1122</v>
      </c>
      <c r="L84" s="685"/>
      <c r="M84" s="685"/>
      <c r="N84" s="685"/>
      <c r="O84" s="685"/>
      <c r="P84" s="685"/>
      <c r="Q84" s="685"/>
      <c r="R84" s="685"/>
      <c r="S84" s="508" t="s">
        <v>1168</v>
      </c>
      <c r="T84" s="358"/>
      <c r="U84" s="358"/>
      <c r="V84" s="358"/>
      <c r="W84" s="358"/>
      <c r="X84" s="222"/>
      <c r="Y84" s="706"/>
    </row>
    <row r="85" spans="1:25" s="54" customFormat="1" ht="30" customHeight="1" x14ac:dyDescent="0.25">
      <c r="A85" s="356" t="s">
        <v>1012</v>
      </c>
      <c r="B85" s="61" t="s">
        <v>962</v>
      </c>
      <c r="C85" s="677"/>
      <c r="D85" s="186" t="s">
        <v>579</v>
      </c>
      <c r="E85" s="470">
        <v>1</v>
      </c>
      <c r="F85" s="581">
        <v>1</v>
      </c>
      <c r="G85" s="582"/>
      <c r="H85" s="470">
        <v>1</v>
      </c>
      <c r="I85" s="501">
        <v>1</v>
      </c>
      <c r="J85" s="505">
        <f t="shared" si="0"/>
        <v>1</v>
      </c>
      <c r="K85" s="681" t="s">
        <v>1179</v>
      </c>
      <c r="L85" s="682"/>
      <c r="M85" s="682"/>
      <c r="N85" s="682"/>
      <c r="O85" s="682"/>
      <c r="P85" s="682"/>
      <c r="Q85" s="682"/>
      <c r="R85" s="683"/>
      <c r="S85" s="508" t="s">
        <v>1169</v>
      </c>
      <c r="T85" s="358"/>
      <c r="U85" s="358"/>
      <c r="V85" s="358"/>
      <c r="W85" s="358"/>
      <c r="X85" s="222"/>
      <c r="Y85" s="706"/>
    </row>
    <row r="86" spans="1:25" s="54" customFormat="1" ht="30" customHeight="1" x14ac:dyDescent="0.25">
      <c r="A86" s="356"/>
      <c r="B86" s="61" t="s">
        <v>962</v>
      </c>
      <c r="C86" s="677"/>
      <c r="D86" s="184" t="s">
        <v>580</v>
      </c>
      <c r="E86" s="470">
        <v>1</v>
      </c>
      <c r="F86" s="581">
        <v>1</v>
      </c>
      <c r="G86" s="582"/>
      <c r="H86" s="470">
        <v>1</v>
      </c>
      <c r="I86" s="501">
        <v>1</v>
      </c>
      <c r="J86" s="505">
        <v>1</v>
      </c>
      <c r="K86" s="681" t="s">
        <v>1179</v>
      </c>
      <c r="L86" s="682"/>
      <c r="M86" s="682"/>
      <c r="N86" s="682"/>
      <c r="O86" s="682"/>
      <c r="P86" s="682"/>
      <c r="Q86" s="682"/>
      <c r="R86" s="683"/>
      <c r="S86" s="508" t="s">
        <v>1169</v>
      </c>
      <c r="T86" s="358"/>
      <c r="U86" s="358"/>
      <c r="V86" s="358"/>
      <c r="W86" s="358"/>
      <c r="X86" s="222"/>
      <c r="Y86" s="706"/>
    </row>
    <row r="87" spans="1:25" s="54" customFormat="1" ht="43.5" customHeight="1" x14ac:dyDescent="0.25">
      <c r="A87" s="356" t="s">
        <v>1012</v>
      </c>
      <c r="B87" s="219" t="s">
        <v>965</v>
      </c>
      <c r="C87" s="677" t="s">
        <v>791</v>
      </c>
      <c r="D87" s="186" t="s">
        <v>588</v>
      </c>
      <c r="E87" s="470">
        <v>0</v>
      </c>
      <c r="F87" s="581">
        <v>0.15</v>
      </c>
      <c r="G87" s="582"/>
      <c r="H87" s="470">
        <v>0</v>
      </c>
      <c r="I87" s="488">
        <v>0.78</v>
      </c>
      <c r="J87" s="505">
        <v>0.78</v>
      </c>
      <c r="K87" s="680" t="s">
        <v>1121</v>
      </c>
      <c r="L87" s="680"/>
      <c r="M87" s="680"/>
      <c r="N87" s="680"/>
      <c r="O87" s="680"/>
      <c r="P87" s="680"/>
      <c r="Q87" s="680"/>
      <c r="R87" s="680"/>
      <c r="S87" s="508" t="s">
        <v>1168</v>
      </c>
      <c r="T87" s="358">
        <v>1</v>
      </c>
      <c r="U87" s="358"/>
      <c r="V87" s="358"/>
      <c r="W87" s="358"/>
      <c r="X87" s="222"/>
      <c r="Y87" s="706"/>
    </row>
    <row r="88" spans="1:25" s="54" customFormat="1" ht="29.25" customHeight="1" x14ac:dyDescent="0.25">
      <c r="A88" s="356" t="s">
        <v>1012</v>
      </c>
      <c r="B88" s="219" t="s">
        <v>965</v>
      </c>
      <c r="C88" s="677"/>
      <c r="D88" s="186" t="s">
        <v>558</v>
      </c>
      <c r="E88" s="470">
        <v>0</v>
      </c>
      <c r="F88" s="581">
        <v>0.28999999999999998</v>
      </c>
      <c r="G88" s="582"/>
      <c r="H88" s="470">
        <v>1</v>
      </c>
      <c r="I88" s="501">
        <v>0.94</v>
      </c>
      <c r="J88" s="505">
        <v>0.94</v>
      </c>
      <c r="K88" s="681" t="s">
        <v>1179</v>
      </c>
      <c r="L88" s="682"/>
      <c r="M88" s="682"/>
      <c r="N88" s="682"/>
      <c r="O88" s="682"/>
      <c r="P88" s="682"/>
      <c r="Q88" s="682"/>
      <c r="R88" s="683"/>
      <c r="S88" s="508" t="s">
        <v>1169</v>
      </c>
      <c r="T88" s="358">
        <v>1</v>
      </c>
      <c r="U88" s="358"/>
      <c r="V88" s="358"/>
      <c r="W88" s="358"/>
      <c r="X88" s="222"/>
      <c r="Y88" s="706"/>
    </row>
    <row r="89" spans="1:25" s="54" customFormat="1" ht="30" customHeight="1" x14ac:dyDescent="0.25">
      <c r="A89" s="356" t="s">
        <v>1011</v>
      </c>
      <c r="B89" s="61" t="s">
        <v>963</v>
      </c>
      <c r="C89" s="535" t="s">
        <v>109</v>
      </c>
      <c r="D89" s="184" t="s">
        <v>589</v>
      </c>
      <c r="E89" s="470">
        <v>1</v>
      </c>
      <c r="F89" s="581">
        <v>0.81</v>
      </c>
      <c r="G89" s="582"/>
      <c r="H89" s="470">
        <v>1</v>
      </c>
      <c r="I89" s="488">
        <v>1</v>
      </c>
      <c r="J89" s="505">
        <v>1</v>
      </c>
      <c r="K89" s="681" t="s">
        <v>1179</v>
      </c>
      <c r="L89" s="682"/>
      <c r="M89" s="682"/>
      <c r="N89" s="682"/>
      <c r="O89" s="682"/>
      <c r="P89" s="682"/>
      <c r="Q89" s="682"/>
      <c r="R89" s="683"/>
      <c r="S89" s="508" t="s">
        <v>1169</v>
      </c>
      <c r="T89" s="358"/>
      <c r="U89" s="358"/>
      <c r="V89" s="358"/>
      <c r="W89" s="358"/>
      <c r="X89" s="222"/>
      <c r="Y89" s="706"/>
    </row>
    <row r="90" spans="1:25" s="54" customFormat="1" ht="30" customHeight="1" x14ac:dyDescent="0.25">
      <c r="A90" s="356" t="s">
        <v>1012</v>
      </c>
      <c r="B90" s="219" t="s">
        <v>965</v>
      </c>
      <c r="C90" s="535" t="s">
        <v>758</v>
      </c>
      <c r="D90" s="212" t="s">
        <v>1002</v>
      </c>
      <c r="E90" s="470">
        <v>0</v>
      </c>
      <c r="F90" s="581">
        <v>0.28999999999999998</v>
      </c>
      <c r="G90" s="582"/>
      <c r="H90" s="470">
        <v>1</v>
      </c>
      <c r="I90" s="501">
        <v>0.59</v>
      </c>
      <c r="J90" s="505">
        <v>0.59</v>
      </c>
      <c r="K90" s="685" t="s">
        <v>1190</v>
      </c>
      <c r="L90" s="685"/>
      <c r="M90" s="685"/>
      <c r="N90" s="685"/>
      <c r="O90" s="685"/>
      <c r="P90" s="685"/>
      <c r="Q90" s="685"/>
      <c r="R90" s="685"/>
      <c r="S90" s="508" t="s">
        <v>1169</v>
      </c>
      <c r="T90" s="358"/>
      <c r="U90" s="358"/>
      <c r="V90" s="358"/>
      <c r="W90" s="358"/>
      <c r="X90" s="222"/>
      <c r="Y90" s="706"/>
    </row>
    <row r="91" spans="1:25" s="54" customFormat="1" ht="30" customHeight="1" x14ac:dyDescent="0.25">
      <c r="A91" s="356" t="s">
        <v>1012</v>
      </c>
      <c r="B91" s="61" t="s">
        <v>963</v>
      </c>
      <c r="C91" s="684" t="s">
        <v>777</v>
      </c>
      <c r="D91" s="186" t="s">
        <v>571</v>
      </c>
      <c r="E91" s="470">
        <v>0</v>
      </c>
      <c r="F91" s="581">
        <v>0.42</v>
      </c>
      <c r="G91" s="582"/>
      <c r="H91" s="470">
        <v>1</v>
      </c>
      <c r="I91" s="488">
        <v>1</v>
      </c>
      <c r="J91" s="505">
        <v>1</v>
      </c>
      <c r="K91" s="680" t="s">
        <v>1124</v>
      </c>
      <c r="L91" s="680"/>
      <c r="M91" s="680"/>
      <c r="N91" s="680"/>
      <c r="O91" s="680"/>
      <c r="P91" s="680"/>
      <c r="Q91" s="680"/>
      <c r="R91" s="680"/>
      <c r="S91" s="508" t="s">
        <v>1169</v>
      </c>
      <c r="T91" s="358">
        <v>1</v>
      </c>
      <c r="U91" s="358"/>
      <c r="V91" s="358"/>
      <c r="W91" s="358"/>
      <c r="X91" s="222"/>
      <c r="Y91" s="706"/>
    </row>
    <row r="92" spans="1:25" s="54" customFormat="1" ht="30" customHeight="1" x14ac:dyDescent="0.25">
      <c r="A92" s="356" t="s">
        <v>1011</v>
      </c>
      <c r="B92" s="61" t="s">
        <v>963</v>
      </c>
      <c r="C92" s="684"/>
      <c r="D92" s="184" t="s">
        <v>605</v>
      </c>
      <c r="E92" s="470">
        <v>0</v>
      </c>
      <c r="F92" s="581">
        <v>0</v>
      </c>
      <c r="G92" s="582"/>
      <c r="H92" s="470">
        <v>0</v>
      </c>
      <c r="I92" s="504">
        <v>0</v>
      </c>
      <c r="J92" s="505">
        <f t="shared" ref="J92:J110" si="1">(F92+I92)/2</f>
        <v>0</v>
      </c>
      <c r="K92" s="685" t="s">
        <v>1189</v>
      </c>
      <c r="L92" s="685"/>
      <c r="M92" s="685"/>
      <c r="N92" s="685"/>
      <c r="O92" s="685"/>
      <c r="P92" s="685"/>
      <c r="Q92" s="685"/>
      <c r="R92" s="685"/>
      <c r="S92" s="508" t="s">
        <v>1168</v>
      </c>
      <c r="T92" s="358">
        <v>1</v>
      </c>
      <c r="U92" s="358"/>
      <c r="V92" s="358"/>
      <c r="W92" s="358"/>
      <c r="X92" s="222"/>
      <c r="Y92" s="706"/>
    </row>
    <row r="93" spans="1:25" s="54" customFormat="1" ht="30" customHeight="1" x14ac:dyDescent="0.25">
      <c r="A93" s="356" t="s">
        <v>1011</v>
      </c>
      <c r="B93" s="61" t="s">
        <v>963</v>
      </c>
      <c r="C93" s="684"/>
      <c r="D93" s="184" t="s">
        <v>606</v>
      </c>
      <c r="E93" s="470">
        <v>0</v>
      </c>
      <c r="F93" s="581">
        <v>0</v>
      </c>
      <c r="G93" s="582"/>
      <c r="H93" s="470">
        <v>0</v>
      </c>
      <c r="I93" s="504">
        <v>0</v>
      </c>
      <c r="J93" s="505">
        <f t="shared" si="1"/>
        <v>0</v>
      </c>
      <c r="K93" s="685" t="s">
        <v>1189</v>
      </c>
      <c r="L93" s="685"/>
      <c r="M93" s="685"/>
      <c r="N93" s="685"/>
      <c r="O93" s="685"/>
      <c r="P93" s="685"/>
      <c r="Q93" s="685"/>
      <c r="R93" s="685"/>
      <c r="S93" s="508" t="s">
        <v>1168</v>
      </c>
      <c r="T93" s="358">
        <v>1</v>
      </c>
      <c r="U93" s="358"/>
      <c r="V93" s="358"/>
      <c r="W93" s="358"/>
      <c r="X93" s="222"/>
      <c r="Y93" s="706"/>
    </row>
    <row r="94" spans="1:25" s="54" customFormat="1" ht="30" customHeight="1" x14ac:dyDescent="0.25">
      <c r="A94" s="356" t="s">
        <v>1011</v>
      </c>
      <c r="B94" s="61" t="s">
        <v>963</v>
      </c>
      <c r="C94" s="684"/>
      <c r="D94" s="184" t="s">
        <v>607</v>
      </c>
      <c r="E94" s="376"/>
      <c r="F94" s="581"/>
      <c r="G94" s="582"/>
      <c r="H94" s="376"/>
      <c r="I94" s="488"/>
      <c r="J94" s="505"/>
      <c r="K94" s="681" t="s">
        <v>1085</v>
      </c>
      <c r="L94" s="682"/>
      <c r="M94" s="682"/>
      <c r="N94" s="682"/>
      <c r="O94" s="682"/>
      <c r="P94" s="682"/>
      <c r="Q94" s="682"/>
      <c r="R94" s="683"/>
      <c r="S94" s="508" t="s">
        <v>1173</v>
      </c>
      <c r="T94" s="358">
        <v>1</v>
      </c>
      <c r="U94" s="358"/>
      <c r="V94" s="358"/>
      <c r="W94" s="358"/>
      <c r="X94" s="222"/>
      <c r="Y94" s="706"/>
    </row>
    <row r="95" spans="1:25" s="54" customFormat="1" ht="30" customHeight="1" x14ac:dyDescent="0.25">
      <c r="A95" s="356" t="s">
        <v>1011</v>
      </c>
      <c r="B95" s="61" t="s">
        <v>963</v>
      </c>
      <c r="C95" s="684"/>
      <c r="D95" s="184" t="s">
        <v>608</v>
      </c>
      <c r="E95" s="376"/>
      <c r="F95" s="581"/>
      <c r="G95" s="582"/>
      <c r="H95" s="376"/>
      <c r="I95" s="488"/>
      <c r="J95" s="505"/>
      <c r="K95" s="681" t="s">
        <v>1085</v>
      </c>
      <c r="L95" s="682"/>
      <c r="M95" s="682"/>
      <c r="N95" s="682"/>
      <c r="O95" s="682"/>
      <c r="P95" s="682"/>
      <c r="Q95" s="682"/>
      <c r="R95" s="683"/>
      <c r="S95" s="508" t="s">
        <v>1173</v>
      </c>
      <c r="T95" s="358">
        <v>1</v>
      </c>
      <c r="U95" s="358"/>
      <c r="V95" s="358"/>
      <c r="W95" s="358"/>
      <c r="X95" s="222"/>
      <c r="Y95" s="706"/>
    </row>
    <row r="96" spans="1:25" s="54" customFormat="1" ht="30" customHeight="1" x14ac:dyDescent="0.25">
      <c r="A96" s="356" t="s">
        <v>1011</v>
      </c>
      <c r="B96" s="61" t="s">
        <v>963</v>
      </c>
      <c r="C96" s="684"/>
      <c r="D96" s="184" t="s">
        <v>609</v>
      </c>
      <c r="E96" s="470">
        <v>0</v>
      </c>
      <c r="F96" s="581">
        <v>0</v>
      </c>
      <c r="G96" s="582"/>
      <c r="H96" s="376">
        <v>0</v>
      </c>
      <c r="I96" s="501">
        <v>0</v>
      </c>
      <c r="J96" s="505">
        <f t="shared" si="1"/>
        <v>0</v>
      </c>
      <c r="K96" s="685" t="s">
        <v>1188</v>
      </c>
      <c r="L96" s="685"/>
      <c r="M96" s="685"/>
      <c r="N96" s="685"/>
      <c r="O96" s="685"/>
      <c r="P96" s="685"/>
      <c r="Q96" s="685"/>
      <c r="R96" s="685"/>
      <c r="S96" s="508" t="s">
        <v>1168</v>
      </c>
      <c r="T96" s="358">
        <v>1</v>
      </c>
      <c r="U96" s="358"/>
      <c r="V96" s="358"/>
      <c r="W96" s="358"/>
      <c r="X96" s="222"/>
      <c r="Y96" s="706"/>
    </row>
    <row r="97" spans="1:25" s="54" customFormat="1" ht="48" customHeight="1" x14ac:dyDescent="0.25">
      <c r="A97" s="356" t="s">
        <v>1011</v>
      </c>
      <c r="B97" s="61" t="s">
        <v>963</v>
      </c>
      <c r="C97" s="677" t="s">
        <v>359</v>
      </c>
      <c r="D97" s="184" t="s">
        <v>590</v>
      </c>
      <c r="E97" s="470">
        <v>1</v>
      </c>
      <c r="F97" s="581">
        <v>1</v>
      </c>
      <c r="G97" s="582"/>
      <c r="H97" s="470">
        <v>1</v>
      </c>
      <c r="I97" s="488">
        <v>1</v>
      </c>
      <c r="J97" s="505">
        <f t="shared" si="1"/>
        <v>1</v>
      </c>
      <c r="K97" s="681" t="s">
        <v>1179</v>
      </c>
      <c r="L97" s="682"/>
      <c r="M97" s="682"/>
      <c r="N97" s="682"/>
      <c r="O97" s="682"/>
      <c r="P97" s="682"/>
      <c r="Q97" s="682"/>
      <c r="R97" s="683"/>
      <c r="S97" s="508" t="s">
        <v>1169</v>
      </c>
      <c r="T97" s="358"/>
      <c r="U97" s="358"/>
      <c r="V97" s="358"/>
      <c r="W97" s="358"/>
      <c r="X97" s="222"/>
      <c r="Y97" s="706"/>
    </row>
    <row r="98" spans="1:25" s="54" customFormat="1" ht="44.25" customHeight="1" x14ac:dyDescent="0.25">
      <c r="A98" s="356" t="s">
        <v>1011</v>
      </c>
      <c r="B98" s="61" t="s">
        <v>963</v>
      </c>
      <c r="C98" s="677"/>
      <c r="D98" s="184" t="s">
        <v>591</v>
      </c>
      <c r="E98" s="470">
        <v>1</v>
      </c>
      <c r="F98" s="581">
        <v>0.83</v>
      </c>
      <c r="G98" s="582"/>
      <c r="H98" s="470">
        <v>1</v>
      </c>
      <c r="I98" s="488">
        <v>1</v>
      </c>
      <c r="J98" s="505">
        <v>1</v>
      </c>
      <c r="K98" s="681" t="s">
        <v>1179</v>
      </c>
      <c r="L98" s="682"/>
      <c r="M98" s="682"/>
      <c r="N98" s="682"/>
      <c r="O98" s="682"/>
      <c r="P98" s="682"/>
      <c r="Q98" s="682"/>
      <c r="R98" s="683"/>
      <c r="S98" s="508" t="s">
        <v>1169</v>
      </c>
      <c r="T98" s="358"/>
      <c r="U98" s="358"/>
      <c r="V98" s="358"/>
      <c r="W98" s="358"/>
      <c r="X98" s="222"/>
      <c r="Y98" s="706"/>
    </row>
    <row r="99" spans="1:25" s="54" customFormat="1" ht="45" customHeight="1" x14ac:dyDescent="0.25">
      <c r="A99" s="356" t="s">
        <v>1011</v>
      </c>
      <c r="B99" s="61" t="s">
        <v>963</v>
      </c>
      <c r="C99" s="677"/>
      <c r="D99" s="184" t="s">
        <v>592</v>
      </c>
      <c r="E99" s="470">
        <v>1</v>
      </c>
      <c r="F99" s="581">
        <v>1</v>
      </c>
      <c r="G99" s="582"/>
      <c r="H99" s="470">
        <v>1</v>
      </c>
      <c r="I99" s="488">
        <v>1</v>
      </c>
      <c r="J99" s="505">
        <f t="shared" si="1"/>
        <v>1</v>
      </c>
      <c r="K99" s="681" t="s">
        <v>1179</v>
      </c>
      <c r="L99" s="682"/>
      <c r="M99" s="682"/>
      <c r="N99" s="682"/>
      <c r="O99" s="682"/>
      <c r="P99" s="682"/>
      <c r="Q99" s="682"/>
      <c r="R99" s="683"/>
      <c r="S99" s="508" t="s">
        <v>1169</v>
      </c>
      <c r="T99" s="358"/>
      <c r="U99" s="358"/>
      <c r="V99" s="358"/>
      <c r="W99" s="358"/>
      <c r="X99" s="222"/>
      <c r="Y99" s="706"/>
    </row>
    <row r="100" spans="1:25" s="54" customFormat="1" ht="51" customHeight="1" x14ac:dyDescent="0.25">
      <c r="A100" s="356" t="s">
        <v>1011</v>
      </c>
      <c r="B100" s="61" t="s">
        <v>963</v>
      </c>
      <c r="C100" s="677"/>
      <c r="D100" s="184" t="s">
        <v>593</v>
      </c>
      <c r="E100" s="470">
        <v>0</v>
      </c>
      <c r="F100" s="581">
        <v>0.72</v>
      </c>
      <c r="G100" s="582"/>
      <c r="H100" s="470">
        <v>1</v>
      </c>
      <c r="I100" s="488">
        <v>1</v>
      </c>
      <c r="J100" s="505">
        <v>1</v>
      </c>
      <c r="K100" s="681" t="s">
        <v>1179</v>
      </c>
      <c r="L100" s="682"/>
      <c r="M100" s="682"/>
      <c r="N100" s="682"/>
      <c r="O100" s="682"/>
      <c r="P100" s="682"/>
      <c r="Q100" s="682"/>
      <c r="R100" s="683"/>
      <c r="S100" s="508" t="s">
        <v>1169</v>
      </c>
      <c r="T100" s="358"/>
      <c r="U100" s="358"/>
      <c r="V100" s="358"/>
      <c r="W100" s="358"/>
      <c r="X100" s="222"/>
      <c r="Y100" s="706"/>
    </row>
    <row r="101" spans="1:25" s="54" customFormat="1" ht="46.5" customHeight="1" x14ac:dyDescent="0.25">
      <c r="A101" s="356" t="s">
        <v>1011</v>
      </c>
      <c r="B101" s="61" t="s">
        <v>963</v>
      </c>
      <c r="C101" s="677"/>
      <c r="D101" s="184" t="s">
        <v>594</v>
      </c>
      <c r="E101" s="470">
        <v>1</v>
      </c>
      <c r="F101" s="581">
        <v>1</v>
      </c>
      <c r="G101" s="582"/>
      <c r="H101" s="470">
        <v>1</v>
      </c>
      <c r="I101" s="488">
        <v>1</v>
      </c>
      <c r="J101" s="505">
        <f t="shared" si="1"/>
        <v>1</v>
      </c>
      <c r="K101" s="681" t="s">
        <v>1179</v>
      </c>
      <c r="L101" s="682"/>
      <c r="M101" s="682"/>
      <c r="N101" s="682"/>
      <c r="O101" s="682"/>
      <c r="P101" s="682"/>
      <c r="Q101" s="682"/>
      <c r="R101" s="683"/>
      <c r="S101" s="508" t="s">
        <v>1169</v>
      </c>
      <c r="T101" s="358"/>
      <c r="U101" s="358"/>
      <c r="V101" s="358"/>
      <c r="W101" s="358"/>
      <c r="X101" s="222"/>
      <c r="Y101" s="706"/>
    </row>
    <row r="102" spans="1:25" s="54" customFormat="1" ht="30" customHeight="1" x14ac:dyDescent="0.25">
      <c r="A102" s="356" t="s">
        <v>1011</v>
      </c>
      <c r="B102" s="61" t="s">
        <v>963</v>
      </c>
      <c r="C102" s="677"/>
      <c r="D102" s="190" t="s">
        <v>923</v>
      </c>
      <c r="E102" s="470">
        <v>1</v>
      </c>
      <c r="F102" s="595">
        <v>1</v>
      </c>
      <c r="G102" s="596"/>
      <c r="H102" s="470">
        <v>1</v>
      </c>
      <c r="I102" s="488">
        <v>1</v>
      </c>
      <c r="J102" s="505">
        <f t="shared" si="1"/>
        <v>1</v>
      </c>
      <c r="K102" s="681" t="s">
        <v>1179</v>
      </c>
      <c r="L102" s="682"/>
      <c r="M102" s="682"/>
      <c r="N102" s="682"/>
      <c r="O102" s="682"/>
      <c r="P102" s="682"/>
      <c r="Q102" s="682"/>
      <c r="R102" s="683"/>
      <c r="S102" s="508" t="s">
        <v>1169</v>
      </c>
      <c r="T102" s="358"/>
      <c r="U102" s="358"/>
      <c r="V102" s="358"/>
      <c r="W102" s="358"/>
      <c r="X102" s="222"/>
      <c r="Y102" s="706"/>
    </row>
    <row r="103" spans="1:25" s="54" customFormat="1" ht="31.5" customHeight="1" x14ac:dyDescent="0.25">
      <c r="A103" s="356" t="s">
        <v>1012</v>
      </c>
      <c r="B103" s="61" t="s">
        <v>962</v>
      </c>
      <c r="C103" s="556" t="s">
        <v>550</v>
      </c>
      <c r="D103" s="186" t="s">
        <v>563</v>
      </c>
      <c r="E103" s="470">
        <v>0</v>
      </c>
      <c r="F103" s="581">
        <v>0.56999999999999995</v>
      </c>
      <c r="G103" s="582"/>
      <c r="H103" s="470">
        <v>1</v>
      </c>
      <c r="I103" s="488">
        <v>1</v>
      </c>
      <c r="J103" s="505">
        <v>1</v>
      </c>
      <c r="K103" s="681" t="s">
        <v>1124</v>
      </c>
      <c r="L103" s="682"/>
      <c r="M103" s="682"/>
      <c r="N103" s="682"/>
      <c r="O103" s="682"/>
      <c r="P103" s="682"/>
      <c r="Q103" s="682"/>
      <c r="R103" s="683"/>
      <c r="S103" s="508" t="s">
        <v>1169</v>
      </c>
      <c r="T103" s="358"/>
      <c r="U103" s="358"/>
      <c r="V103" s="358"/>
      <c r="W103" s="358"/>
      <c r="X103" s="222"/>
      <c r="Y103" s="706"/>
    </row>
    <row r="104" spans="1:25" s="54" customFormat="1" ht="51" customHeight="1" x14ac:dyDescent="0.25">
      <c r="A104" s="356" t="s">
        <v>1011</v>
      </c>
      <c r="B104" s="61" t="s">
        <v>962</v>
      </c>
      <c r="C104" s="688" t="s">
        <v>363</v>
      </c>
      <c r="D104" s="190" t="s">
        <v>626</v>
      </c>
      <c r="E104" s="470">
        <v>0</v>
      </c>
      <c r="F104" s="581">
        <v>0</v>
      </c>
      <c r="G104" s="582"/>
      <c r="H104" s="470">
        <v>1</v>
      </c>
      <c r="I104" s="488">
        <v>0.4</v>
      </c>
      <c r="J104" s="505">
        <v>0.4</v>
      </c>
      <c r="K104" s="681" t="s">
        <v>1185</v>
      </c>
      <c r="L104" s="682"/>
      <c r="M104" s="682"/>
      <c r="N104" s="682"/>
      <c r="O104" s="682"/>
      <c r="P104" s="682"/>
      <c r="Q104" s="682"/>
      <c r="R104" s="683"/>
      <c r="S104" s="508" t="s">
        <v>1169</v>
      </c>
      <c r="T104" s="358">
        <v>1</v>
      </c>
      <c r="U104" s="358"/>
      <c r="V104" s="358"/>
      <c r="W104" s="358"/>
      <c r="X104" s="222"/>
      <c r="Y104" s="706"/>
    </row>
    <row r="105" spans="1:25" s="54" customFormat="1" ht="45" customHeight="1" x14ac:dyDescent="0.25">
      <c r="A105" s="356" t="s">
        <v>1012</v>
      </c>
      <c r="B105" s="61" t="s">
        <v>962</v>
      </c>
      <c r="C105" s="689"/>
      <c r="D105" s="186" t="s">
        <v>587</v>
      </c>
      <c r="E105" s="470">
        <v>0</v>
      </c>
      <c r="F105" s="581">
        <v>0.33</v>
      </c>
      <c r="G105" s="582"/>
      <c r="H105" s="470">
        <v>0</v>
      </c>
      <c r="I105" s="488">
        <v>0.64</v>
      </c>
      <c r="J105" s="505">
        <v>0.64</v>
      </c>
      <c r="K105" s="681" t="s">
        <v>1187</v>
      </c>
      <c r="L105" s="682"/>
      <c r="M105" s="682"/>
      <c r="N105" s="682"/>
      <c r="O105" s="682"/>
      <c r="P105" s="682"/>
      <c r="Q105" s="682"/>
      <c r="R105" s="683"/>
      <c r="S105" s="508" t="s">
        <v>1168</v>
      </c>
      <c r="T105" s="358">
        <v>1</v>
      </c>
      <c r="U105" s="358"/>
      <c r="V105" s="358"/>
      <c r="W105" s="358"/>
      <c r="X105" s="222"/>
      <c r="Y105" s="706"/>
    </row>
    <row r="106" spans="1:25" s="54" customFormat="1" ht="33" customHeight="1" x14ac:dyDescent="0.25">
      <c r="A106" s="356" t="s">
        <v>1012</v>
      </c>
      <c r="B106" s="61" t="s">
        <v>962</v>
      </c>
      <c r="C106" s="677" t="s">
        <v>551</v>
      </c>
      <c r="D106" s="186" t="s">
        <v>559</v>
      </c>
      <c r="E106" s="470">
        <v>0</v>
      </c>
      <c r="F106" s="581">
        <v>0</v>
      </c>
      <c r="G106" s="582"/>
      <c r="H106" s="470">
        <v>1</v>
      </c>
      <c r="I106" s="488">
        <v>0.8</v>
      </c>
      <c r="J106" s="505">
        <v>0.8</v>
      </c>
      <c r="K106" s="681" t="s">
        <v>1179</v>
      </c>
      <c r="L106" s="682"/>
      <c r="M106" s="682"/>
      <c r="N106" s="682"/>
      <c r="O106" s="682"/>
      <c r="P106" s="682"/>
      <c r="Q106" s="682"/>
      <c r="R106" s="683"/>
      <c r="S106" s="508" t="s">
        <v>1169</v>
      </c>
      <c r="T106" s="358">
        <v>1</v>
      </c>
      <c r="U106" s="358"/>
      <c r="V106" s="358"/>
      <c r="W106" s="358"/>
      <c r="X106" s="222"/>
      <c r="Y106" s="706"/>
    </row>
    <row r="107" spans="1:25" s="54" customFormat="1" ht="30" customHeight="1" x14ac:dyDescent="0.25">
      <c r="A107" s="356" t="s">
        <v>1012</v>
      </c>
      <c r="B107" s="61" t="s">
        <v>962</v>
      </c>
      <c r="C107" s="677"/>
      <c r="D107" s="186" t="s">
        <v>577</v>
      </c>
      <c r="E107" s="470">
        <v>1</v>
      </c>
      <c r="F107" s="581">
        <v>0.5</v>
      </c>
      <c r="G107" s="582"/>
      <c r="H107" s="470">
        <v>0</v>
      </c>
      <c r="I107" s="504">
        <v>0</v>
      </c>
      <c r="J107" s="505">
        <v>0.5</v>
      </c>
      <c r="K107" s="681" t="s">
        <v>1184</v>
      </c>
      <c r="L107" s="682"/>
      <c r="M107" s="682"/>
      <c r="N107" s="682"/>
      <c r="O107" s="682"/>
      <c r="P107" s="682"/>
      <c r="Q107" s="682"/>
      <c r="R107" s="683"/>
      <c r="S107" s="508" t="s">
        <v>1168</v>
      </c>
      <c r="T107" s="358"/>
      <c r="U107" s="358"/>
      <c r="V107" s="358"/>
      <c r="W107" s="358"/>
      <c r="X107" s="222"/>
      <c r="Y107" s="706"/>
    </row>
    <row r="108" spans="1:25" s="54" customFormat="1" ht="30" customHeight="1" x14ac:dyDescent="0.25">
      <c r="A108" s="356" t="s">
        <v>1011</v>
      </c>
      <c r="B108" s="61" t="s">
        <v>962</v>
      </c>
      <c r="C108" s="677"/>
      <c r="D108" s="265" t="s">
        <v>1016</v>
      </c>
      <c r="E108" s="470">
        <v>0</v>
      </c>
      <c r="F108" s="622">
        <v>0</v>
      </c>
      <c r="G108" s="623"/>
      <c r="H108" s="470">
        <v>1</v>
      </c>
      <c r="I108" s="488">
        <v>1</v>
      </c>
      <c r="J108" s="505">
        <v>1</v>
      </c>
      <c r="K108" s="681" t="s">
        <v>1179</v>
      </c>
      <c r="L108" s="682"/>
      <c r="M108" s="682"/>
      <c r="N108" s="682"/>
      <c r="O108" s="682"/>
      <c r="P108" s="682"/>
      <c r="Q108" s="682"/>
      <c r="R108" s="683"/>
      <c r="S108" s="508" t="s">
        <v>1169</v>
      </c>
      <c r="T108" s="358">
        <v>1</v>
      </c>
      <c r="U108" s="358"/>
      <c r="V108" s="358"/>
      <c r="W108" s="358"/>
      <c r="X108" s="222"/>
      <c r="Y108" s="706"/>
    </row>
    <row r="109" spans="1:25" s="54" customFormat="1" ht="28.5" customHeight="1" x14ac:dyDescent="0.25">
      <c r="A109" s="356" t="s">
        <v>1013</v>
      </c>
      <c r="B109" s="61" t="s">
        <v>962</v>
      </c>
      <c r="C109" s="677"/>
      <c r="D109" s="266" t="s">
        <v>924</v>
      </c>
      <c r="E109" s="470"/>
      <c r="F109" s="581"/>
      <c r="G109" s="582"/>
      <c r="H109" s="470">
        <v>1</v>
      </c>
      <c r="I109" s="488">
        <v>1</v>
      </c>
      <c r="J109" s="505">
        <v>1</v>
      </c>
      <c r="K109" s="681" t="s">
        <v>1179</v>
      </c>
      <c r="L109" s="682"/>
      <c r="M109" s="682"/>
      <c r="N109" s="682"/>
      <c r="O109" s="682"/>
      <c r="P109" s="682"/>
      <c r="Q109" s="682"/>
      <c r="R109" s="683"/>
      <c r="S109" s="508" t="s">
        <v>1169</v>
      </c>
      <c r="T109" s="358"/>
      <c r="U109" s="358"/>
      <c r="V109" s="358"/>
      <c r="W109" s="358"/>
      <c r="X109" s="222"/>
      <c r="Y109" s="706"/>
    </row>
    <row r="110" spans="1:25" s="54" customFormat="1" ht="28.9" customHeight="1" x14ac:dyDescent="0.25">
      <c r="A110" s="356" t="s">
        <v>1013</v>
      </c>
      <c r="B110" s="61" t="s">
        <v>962</v>
      </c>
      <c r="C110" s="677"/>
      <c r="D110" s="266" t="s">
        <v>925</v>
      </c>
      <c r="E110" s="470"/>
      <c r="F110" s="582"/>
      <c r="G110" s="582"/>
      <c r="H110" s="470">
        <v>0</v>
      </c>
      <c r="I110" s="501">
        <v>0</v>
      </c>
      <c r="J110" s="505">
        <f t="shared" si="1"/>
        <v>0</v>
      </c>
      <c r="K110" s="681" t="s">
        <v>1183</v>
      </c>
      <c r="L110" s="682"/>
      <c r="M110" s="682"/>
      <c r="N110" s="682"/>
      <c r="O110" s="682"/>
      <c r="P110" s="682"/>
      <c r="Q110" s="682"/>
      <c r="R110" s="683"/>
      <c r="S110" s="508" t="s">
        <v>1168</v>
      </c>
      <c r="T110" s="358"/>
      <c r="U110" s="358"/>
      <c r="V110" s="358"/>
      <c r="W110" s="358"/>
      <c r="X110" s="222"/>
      <c r="Y110" s="706"/>
    </row>
    <row r="111" spans="1:25" s="54" customFormat="1" ht="30" customHeight="1" x14ac:dyDescent="0.25">
      <c r="A111" s="356" t="s">
        <v>1011</v>
      </c>
      <c r="B111" s="61" t="s">
        <v>962</v>
      </c>
      <c r="C111" s="677"/>
      <c r="D111" s="190" t="s">
        <v>931</v>
      </c>
      <c r="E111" s="470">
        <v>1</v>
      </c>
      <c r="F111" s="581">
        <v>0.5</v>
      </c>
      <c r="G111" s="582"/>
      <c r="H111" s="470">
        <v>1</v>
      </c>
      <c r="I111" s="501">
        <v>1</v>
      </c>
      <c r="J111" s="505">
        <v>1</v>
      </c>
      <c r="K111" s="681" t="s">
        <v>1181</v>
      </c>
      <c r="L111" s="682"/>
      <c r="M111" s="682"/>
      <c r="N111" s="682"/>
      <c r="O111" s="682"/>
      <c r="P111" s="682"/>
      <c r="Q111" s="682"/>
      <c r="R111" s="683"/>
      <c r="S111" s="508" t="s">
        <v>1168</v>
      </c>
      <c r="T111" s="358"/>
      <c r="U111" s="358"/>
      <c r="V111" s="358"/>
      <c r="W111" s="358"/>
      <c r="X111" s="222"/>
      <c r="Y111" s="706"/>
    </row>
    <row r="112" spans="1:25" s="54" customFormat="1" ht="48" customHeight="1" x14ac:dyDescent="0.25">
      <c r="A112" s="356" t="s">
        <v>1012</v>
      </c>
      <c r="B112" s="61" t="s">
        <v>962</v>
      </c>
      <c r="C112" s="677"/>
      <c r="D112" s="186" t="s">
        <v>585</v>
      </c>
      <c r="E112" s="470">
        <v>0</v>
      </c>
      <c r="F112" s="581">
        <v>0.4</v>
      </c>
      <c r="G112" s="582"/>
      <c r="H112" s="470">
        <v>0</v>
      </c>
      <c r="I112" s="488">
        <v>0.65</v>
      </c>
      <c r="J112" s="505">
        <v>0.65</v>
      </c>
      <c r="K112" s="681" t="s">
        <v>1187</v>
      </c>
      <c r="L112" s="682"/>
      <c r="M112" s="682"/>
      <c r="N112" s="682"/>
      <c r="O112" s="682"/>
      <c r="P112" s="682"/>
      <c r="Q112" s="682"/>
      <c r="R112" s="683"/>
      <c r="S112" s="508" t="s">
        <v>1168</v>
      </c>
      <c r="T112" s="358">
        <v>1</v>
      </c>
      <c r="U112" s="358"/>
      <c r="V112" s="358"/>
      <c r="W112" s="358"/>
      <c r="X112" s="222"/>
      <c r="Y112" s="706"/>
    </row>
    <row r="113" spans="1:25" s="54" customFormat="1" ht="32.25" customHeight="1" x14ac:dyDescent="0.25">
      <c r="A113" s="356" t="s">
        <v>1012</v>
      </c>
      <c r="B113" s="61" t="s">
        <v>963</v>
      </c>
      <c r="C113" s="677" t="s">
        <v>407</v>
      </c>
      <c r="D113" s="186" t="s">
        <v>745</v>
      </c>
      <c r="E113" s="470">
        <v>0</v>
      </c>
      <c r="F113" s="581">
        <v>0</v>
      </c>
      <c r="G113" s="582"/>
      <c r="H113" s="470">
        <v>1</v>
      </c>
      <c r="I113" s="488">
        <v>0.82</v>
      </c>
      <c r="J113" s="505">
        <v>0.82</v>
      </c>
      <c r="K113" s="681" t="s">
        <v>1179</v>
      </c>
      <c r="L113" s="682"/>
      <c r="M113" s="682"/>
      <c r="N113" s="682"/>
      <c r="O113" s="682"/>
      <c r="P113" s="682"/>
      <c r="Q113" s="682"/>
      <c r="R113" s="683"/>
      <c r="S113" s="508" t="s">
        <v>1169</v>
      </c>
      <c r="T113" s="358">
        <v>1</v>
      </c>
      <c r="U113" s="358"/>
      <c r="V113" s="358"/>
      <c r="W113" s="358"/>
      <c r="X113" s="222"/>
      <c r="Y113" s="706"/>
    </row>
    <row r="114" spans="1:25" s="54" customFormat="1" ht="28.9" customHeight="1" x14ac:dyDescent="0.25">
      <c r="A114" s="356" t="s">
        <v>1013</v>
      </c>
      <c r="B114" s="61" t="s">
        <v>963</v>
      </c>
      <c r="C114" s="677"/>
      <c r="D114" s="189" t="s">
        <v>562</v>
      </c>
      <c r="E114" s="470"/>
      <c r="F114" s="581"/>
      <c r="G114" s="582"/>
      <c r="H114" s="470">
        <v>1</v>
      </c>
      <c r="I114" s="501">
        <v>1</v>
      </c>
      <c r="J114" s="505">
        <v>1</v>
      </c>
      <c r="K114" s="681" t="s">
        <v>1179</v>
      </c>
      <c r="L114" s="682"/>
      <c r="M114" s="682"/>
      <c r="N114" s="682"/>
      <c r="O114" s="682"/>
      <c r="P114" s="682"/>
      <c r="Q114" s="682"/>
      <c r="R114" s="683"/>
      <c r="S114" s="508" t="s">
        <v>1169</v>
      </c>
      <c r="T114" s="358"/>
      <c r="U114" s="358"/>
      <c r="V114" s="358"/>
      <c r="W114" s="358"/>
      <c r="X114" s="222"/>
      <c r="Y114" s="706"/>
    </row>
    <row r="115" spans="1:25" s="54" customFormat="1" ht="30" customHeight="1" x14ac:dyDescent="0.25">
      <c r="A115" s="356" t="s">
        <v>1012</v>
      </c>
      <c r="B115" s="61" t="s">
        <v>963</v>
      </c>
      <c r="C115" s="677"/>
      <c r="D115" s="186" t="s">
        <v>572</v>
      </c>
      <c r="E115" s="470">
        <v>0</v>
      </c>
      <c r="F115" s="581">
        <v>0.65</v>
      </c>
      <c r="G115" s="582"/>
      <c r="H115" s="470">
        <v>1</v>
      </c>
      <c r="I115" s="488">
        <v>1</v>
      </c>
      <c r="J115" s="505">
        <v>1</v>
      </c>
      <c r="K115" s="681" t="s">
        <v>1124</v>
      </c>
      <c r="L115" s="682"/>
      <c r="M115" s="682"/>
      <c r="N115" s="682"/>
      <c r="O115" s="682"/>
      <c r="P115" s="682"/>
      <c r="Q115" s="682"/>
      <c r="R115" s="683"/>
      <c r="S115" s="508" t="s">
        <v>1169</v>
      </c>
      <c r="T115" s="358">
        <v>1</v>
      </c>
      <c r="U115" s="358"/>
      <c r="V115" s="358"/>
      <c r="W115" s="358"/>
      <c r="X115" s="222"/>
      <c r="Y115" s="706"/>
    </row>
    <row r="116" spans="1:25" s="54" customFormat="1" ht="30" customHeight="1" x14ac:dyDescent="0.25">
      <c r="A116" s="356" t="s">
        <v>1012</v>
      </c>
      <c r="B116" s="61" t="s">
        <v>963</v>
      </c>
      <c r="C116" s="677"/>
      <c r="D116" s="186" t="s">
        <v>573</v>
      </c>
      <c r="E116" s="470">
        <v>0</v>
      </c>
      <c r="F116" s="581">
        <v>0.67</v>
      </c>
      <c r="G116" s="582"/>
      <c r="H116" s="470">
        <v>1</v>
      </c>
      <c r="I116" s="488">
        <v>1</v>
      </c>
      <c r="J116" s="505">
        <v>1</v>
      </c>
      <c r="K116" s="681" t="s">
        <v>1124</v>
      </c>
      <c r="L116" s="682"/>
      <c r="M116" s="682"/>
      <c r="N116" s="682"/>
      <c r="O116" s="682"/>
      <c r="P116" s="682"/>
      <c r="Q116" s="682"/>
      <c r="R116" s="683"/>
      <c r="S116" s="508" t="s">
        <v>1169</v>
      </c>
      <c r="T116" s="358">
        <v>1</v>
      </c>
      <c r="U116" s="358"/>
      <c r="V116" s="358"/>
      <c r="W116" s="358"/>
      <c r="X116" s="222"/>
      <c r="Y116" s="706"/>
    </row>
    <row r="117" spans="1:25" s="54" customFormat="1" ht="30" customHeight="1" x14ac:dyDescent="0.25">
      <c r="A117" s="356" t="s">
        <v>1012</v>
      </c>
      <c r="B117" s="61" t="s">
        <v>963</v>
      </c>
      <c r="C117" s="677"/>
      <c r="D117" s="187" t="s">
        <v>574</v>
      </c>
      <c r="E117" s="470">
        <v>1</v>
      </c>
      <c r="F117" s="581">
        <v>0.86</v>
      </c>
      <c r="G117" s="582"/>
      <c r="H117" s="470">
        <v>1</v>
      </c>
      <c r="I117" s="488">
        <v>1</v>
      </c>
      <c r="J117" s="505">
        <v>1</v>
      </c>
      <c r="K117" s="681" t="s">
        <v>1124</v>
      </c>
      <c r="L117" s="682"/>
      <c r="M117" s="682"/>
      <c r="N117" s="682"/>
      <c r="O117" s="682"/>
      <c r="P117" s="682"/>
      <c r="Q117" s="682"/>
      <c r="R117" s="683"/>
      <c r="S117" s="508" t="s">
        <v>1169</v>
      </c>
      <c r="T117" s="358"/>
      <c r="U117" s="358"/>
      <c r="V117" s="358"/>
      <c r="W117" s="358"/>
      <c r="X117" s="222"/>
      <c r="Y117" s="706"/>
    </row>
    <row r="118" spans="1:25" s="54" customFormat="1" ht="30" customHeight="1" x14ac:dyDescent="0.25">
      <c r="A118" s="356" t="s">
        <v>1011</v>
      </c>
      <c r="B118" s="61" t="s">
        <v>963</v>
      </c>
      <c r="C118" s="677"/>
      <c r="D118" s="190" t="s">
        <v>941</v>
      </c>
      <c r="E118" s="470">
        <v>0</v>
      </c>
      <c r="F118" s="581">
        <v>0</v>
      </c>
      <c r="G118" s="582"/>
      <c r="H118" s="470">
        <v>1</v>
      </c>
      <c r="I118" s="488">
        <v>1</v>
      </c>
      <c r="J118" s="505">
        <v>1</v>
      </c>
      <c r="K118" s="681" t="s">
        <v>1179</v>
      </c>
      <c r="L118" s="682"/>
      <c r="M118" s="682"/>
      <c r="N118" s="682"/>
      <c r="O118" s="682"/>
      <c r="P118" s="682"/>
      <c r="Q118" s="682"/>
      <c r="R118" s="683"/>
      <c r="S118" s="508" t="s">
        <v>1169</v>
      </c>
      <c r="T118" s="358"/>
      <c r="U118" s="358"/>
      <c r="V118" s="358"/>
      <c r="W118" s="358"/>
      <c r="X118" s="222"/>
      <c r="Y118" s="706"/>
    </row>
    <row r="119" spans="1:25" s="54" customFormat="1" ht="44.25" customHeight="1" x14ac:dyDescent="0.25">
      <c r="A119" s="356" t="s">
        <v>1012</v>
      </c>
      <c r="B119" s="61" t="s">
        <v>963</v>
      </c>
      <c r="C119" s="677"/>
      <c r="D119" s="186" t="s">
        <v>581</v>
      </c>
      <c r="E119" s="470">
        <v>0</v>
      </c>
      <c r="F119" s="581">
        <v>0.39</v>
      </c>
      <c r="G119" s="582"/>
      <c r="H119" s="470">
        <v>1</v>
      </c>
      <c r="I119" s="488">
        <v>0.86</v>
      </c>
      <c r="J119" s="505">
        <v>0.86</v>
      </c>
      <c r="K119" s="681" t="s">
        <v>1121</v>
      </c>
      <c r="L119" s="682"/>
      <c r="M119" s="682"/>
      <c r="N119" s="682"/>
      <c r="O119" s="682"/>
      <c r="P119" s="682"/>
      <c r="Q119" s="682"/>
      <c r="R119" s="683"/>
      <c r="S119" s="508" t="s">
        <v>1169</v>
      </c>
      <c r="T119" s="358">
        <v>1</v>
      </c>
      <c r="U119" s="358"/>
      <c r="V119" s="358"/>
      <c r="W119" s="358"/>
      <c r="X119" s="222"/>
      <c r="Y119" s="706"/>
    </row>
    <row r="120" spans="1:25" s="54" customFormat="1" ht="44.25" customHeight="1" x14ac:dyDescent="0.25">
      <c r="A120" s="356" t="s">
        <v>1011</v>
      </c>
      <c r="B120" s="61" t="s">
        <v>963</v>
      </c>
      <c r="C120" s="677"/>
      <c r="D120" s="190" t="s">
        <v>1017</v>
      </c>
      <c r="E120" s="470">
        <v>0</v>
      </c>
      <c r="F120" s="581">
        <v>0.39</v>
      </c>
      <c r="G120" s="582"/>
      <c r="H120" s="470">
        <v>1</v>
      </c>
      <c r="I120" s="488">
        <v>1</v>
      </c>
      <c r="J120" s="505">
        <v>1</v>
      </c>
      <c r="K120" s="681" t="s">
        <v>1179</v>
      </c>
      <c r="L120" s="682"/>
      <c r="M120" s="682"/>
      <c r="N120" s="682"/>
      <c r="O120" s="682"/>
      <c r="P120" s="682"/>
      <c r="Q120" s="682"/>
      <c r="R120" s="683"/>
      <c r="S120" s="508" t="s">
        <v>1169</v>
      </c>
      <c r="T120" s="358">
        <v>1</v>
      </c>
      <c r="U120" s="358"/>
      <c r="V120" s="358"/>
      <c r="W120" s="358"/>
      <c r="X120" s="222"/>
      <c r="Y120" s="706"/>
    </row>
    <row r="121" spans="1:25" s="54" customFormat="1" ht="48" customHeight="1" x14ac:dyDescent="0.25">
      <c r="A121" s="356" t="s">
        <v>1011</v>
      </c>
      <c r="B121" s="61" t="s">
        <v>963</v>
      </c>
      <c r="C121" s="677"/>
      <c r="D121" s="190" t="s">
        <v>943</v>
      </c>
      <c r="E121" s="470">
        <v>0</v>
      </c>
      <c r="F121" s="581">
        <v>0.81</v>
      </c>
      <c r="G121" s="582"/>
      <c r="H121" s="470">
        <v>1</v>
      </c>
      <c r="I121" s="488">
        <v>1</v>
      </c>
      <c r="J121" s="505">
        <v>1</v>
      </c>
      <c r="K121" s="681" t="s">
        <v>1179</v>
      </c>
      <c r="L121" s="682"/>
      <c r="M121" s="682"/>
      <c r="N121" s="682"/>
      <c r="O121" s="682"/>
      <c r="P121" s="682"/>
      <c r="Q121" s="682"/>
      <c r="R121" s="683"/>
      <c r="S121" s="508" t="s">
        <v>1169</v>
      </c>
      <c r="T121" s="358">
        <v>1</v>
      </c>
      <c r="U121" s="358"/>
      <c r="V121" s="358"/>
      <c r="W121" s="358"/>
      <c r="X121" s="222"/>
      <c r="Y121" s="706"/>
    </row>
    <row r="122" spans="1:25" s="54" customFormat="1" ht="30" customHeight="1" x14ac:dyDescent="0.25">
      <c r="A122" s="356" t="s">
        <v>1012</v>
      </c>
      <c r="B122" s="61" t="s">
        <v>963</v>
      </c>
      <c r="C122" s="677"/>
      <c r="D122" s="212" t="s">
        <v>946</v>
      </c>
      <c r="E122" s="470">
        <v>0</v>
      </c>
      <c r="F122" s="581">
        <v>0</v>
      </c>
      <c r="G122" s="582"/>
      <c r="H122" s="470">
        <v>1</v>
      </c>
      <c r="I122" s="488">
        <v>1</v>
      </c>
      <c r="J122" s="505">
        <v>1</v>
      </c>
      <c r="K122" s="681" t="s">
        <v>1135</v>
      </c>
      <c r="L122" s="682"/>
      <c r="M122" s="682"/>
      <c r="N122" s="682"/>
      <c r="O122" s="682"/>
      <c r="P122" s="682"/>
      <c r="Q122" s="682"/>
      <c r="R122" s="683"/>
      <c r="S122" s="508" t="s">
        <v>1169</v>
      </c>
      <c r="T122" s="358">
        <v>1</v>
      </c>
      <c r="U122" s="358"/>
      <c r="V122" s="358"/>
      <c r="W122" s="358"/>
      <c r="X122" s="222"/>
      <c r="Y122" s="706"/>
    </row>
    <row r="123" spans="1:25" s="54" customFormat="1" ht="30" customHeight="1" x14ac:dyDescent="0.25">
      <c r="A123" s="356" t="s">
        <v>1012</v>
      </c>
      <c r="B123" s="61" t="s">
        <v>962</v>
      </c>
      <c r="C123" s="535" t="s">
        <v>760</v>
      </c>
      <c r="D123" s="212" t="s">
        <v>947</v>
      </c>
      <c r="E123" s="470">
        <v>0</v>
      </c>
      <c r="F123" s="581">
        <v>0</v>
      </c>
      <c r="G123" s="582"/>
      <c r="H123" s="470">
        <v>1</v>
      </c>
      <c r="I123" s="488">
        <v>1</v>
      </c>
      <c r="J123" s="505">
        <v>1</v>
      </c>
      <c r="K123" s="681" t="s">
        <v>1137</v>
      </c>
      <c r="L123" s="682"/>
      <c r="M123" s="682"/>
      <c r="N123" s="682"/>
      <c r="O123" s="682"/>
      <c r="P123" s="682"/>
      <c r="Q123" s="682"/>
      <c r="R123" s="683"/>
      <c r="S123" s="508" t="s">
        <v>1169</v>
      </c>
      <c r="T123" s="358"/>
      <c r="U123" s="358"/>
      <c r="V123" s="358"/>
      <c r="W123" s="358"/>
      <c r="X123" s="222"/>
      <c r="Y123" s="706"/>
    </row>
    <row r="124" spans="1:25" s="54" customFormat="1" ht="30" customHeight="1" x14ac:dyDescent="0.25">
      <c r="A124" s="356" t="s">
        <v>1012</v>
      </c>
      <c r="B124" s="61" t="s">
        <v>962</v>
      </c>
      <c r="C124" s="556" t="s">
        <v>757</v>
      </c>
      <c r="D124" s="212" t="s">
        <v>948</v>
      </c>
      <c r="E124" s="470">
        <v>0</v>
      </c>
      <c r="F124" s="581">
        <v>0</v>
      </c>
      <c r="G124" s="582"/>
      <c r="H124" s="470">
        <v>1</v>
      </c>
      <c r="I124" s="488">
        <v>1</v>
      </c>
      <c r="J124" s="505">
        <v>1</v>
      </c>
      <c r="K124" s="681" t="s">
        <v>1167</v>
      </c>
      <c r="L124" s="682"/>
      <c r="M124" s="682"/>
      <c r="N124" s="682"/>
      <c r="O124" s="682"/>
      <c r="P124" s="682"/>
      <c r="Q124" s="682"/>
      <c r="R124" s="683"/>
      <c r="S124" s="508" t="s">
        <v>1169</v>
      </c>
      <c r="T124" s="358"/>
      <c r="U124" s="358"/>
      <c r="V124" s="358"/>
      <c r="W124" s="358"/>
      <c r="X124" s="222"/>
      <c r="Y124" s="706"/>
    </row>
    <row r="125" spans="1:25" ht="22.5" customHeight="1" x14ac:dyDescent="0.25">
      <c r="B125" s="690" t="s">
        <v>966</v>
      </c>
      <c r="C125" s="690"/>
      <c r="D125" s="690"/>
      <c r="E125" s="690"/>
      <c r="F125" s="581">
        <f>SUM(F22:G124)/87</f>
        <v>0.44350574712643681</v>
      </c>
      <c r="G125" s="581"/>
      <c r="H125" s="485"/>
      <c r="I125" s="484">
        <f>SUM(I22:I124)/87</f>
        <v>0.83942528735632171</v>
      </c>
      <c r="J125" s="484">
        <f>SUM(J22:J124)/87</f>
        <v>0.85135057471264364</v>
      </c>
      <c r="K125" s="638"/>
      <c r="L125" s="709"/>
      <c r="M125" s="709"/>
      <c r="N125" s="709"/>
      <c r="O125" s="709"/>
      <c r="P125" s="709"/>
      <c r="Q125" s="709"/>
      <c r="R125" s="639"/>
      <c r="S125" s="512"/>
      <c r="T125" s="358">
        <f>SUM(T21:T124)</f>
        <v>38</v>
      </c>
      <c r="U125" s="358"/>
      <c r="V125" s="358"/>
      <c r="W125" s="358"/>
      <c r="X125" s="514"/>
      <c r="Y125" s="706"/>
    </row>
    <row r="126" spans="1:25" x14ac:dyDescent="0.25">
      <c r="B126" s="479"/>
      <c r="C126" s="479"/>
      <c r="D126" s="479"/>
      <c r="E126" s="479"/>
      <c r="F126" s="321"/>
      <c r="G126" s="220"/>
      <c r="H126" s="478">
        <v>72</v>
      </c>
      <c r="I126" s="477"/>
      <c r="J126" s="477"/>
      <c r="K126" s="220"/>
      <c r="S126" s="358"/>
      <c r="T126" s="358"/>
      <c r="U126" s="358"/>
      <c r="V126" s="358"/>
      <c r="W126" s="358"/>
    </row>
    <row r="127" spans="1:25" ht="30.75" customHeight="1" x14ac:dyDescent="0.25">
      <c r="B127" s="479"/>
      <c r="C127" s="479"/>
      <c r="D127" s="479"/>
      <c r="E127" s="479"/>
      <c r="F127" s="321"/>
      <c r="G127" s="220"/>
      <c r="I127" s="477"/>
      <c r="J127" s="477"/>
      <c r="K127" s="220"/>
      <c r="S127" s="358"/>
      <c r="T127" s="358"/>
      <c r="U127" s="358"/>
      <c r="V127" s="358"/>
      <c r="W127" s="358"/>
    </row>
    <row r="128" spans="1:25" x14ac:dyDescent="0.25">
      <c r="F128" s="481"/>
      <c r="S128" s="358"/>
      <c r="T128" s="358"/>
      <c r="U128" s="358"/>
      <c r="V128" s="358"/>
      <c r="W128" s="358"/>
    </row>
    <row r="129" spans="1:25" x14ac:dyDescent="0.25">
      <c r="F129" s="477"/>
      <c r="S129" s="358"/>
      <c r="T129" s="358"/>
      <c r="U129" s="358"/>
      <c r="V129" s="358"/>
      <c r="W129" s="358"/>
    </row>
    <row r="130" spans="1:25" x14ac:dyDescent="0.25">
      <c r="F130" s="477"/>
      <c r="S130" s="358"/>
      <c r="T130" s="358"/>
      <c r="U130" s="358"/>
      <c r="V130" s="358"/>
      <c r="W130" s="358"/>
    </row>
    <row r="131" spans="1:25" x14ac:dyDescent="0.25">
      <c r="C131" s="586" t="s">
        <v>665</v>
      </c>
      <c r="D131" s="586"/>
      <c r="E131" s="586"/>
      <c r="F131" s="586"/>
      <c r="G131" s="450"/>
      <c r="H131" s="450"/>
      <c r="I131" s="450"/>
      <c r="J131" s="450"/>
      <c r="K131" s="450"/>
      <c r="L131" s="450"/>
      <c r="M131" s="450"/>
      <c r="N131" s="450"/>
      <c r="O131" s="450"/>
      <c r="S131" s="358"/>
      <c r="T131" s="358"/>
      <c r="U131" s="358"/>
      <c r="V131" s="358"/>
      <c r="W131" s="358"/>
    </row>
    <row r="132" spans="1:25" x14ac:dyDescent="0.25">
      <c r="C132" s="475"/>
      <c r="D132" s="475"/>
      <c r="E132" s="475"/>
      <c r="F132" s="475"/>
      <c r="G132" s="475"/>
      <c r="H132" s="475"/>
      <c r="I132" s="475"/>
      <c r="J132" s="475"/>
      <c r="K132" s="475"/>
      <c r="L132" s="475"/>
      <c r="M132" s="475"/>
      <c r="N132" s="475"/>
      <c r="O132" s="475"/>
      <c r="S132" s="358"/>
      <c r="T132" s="358"/>
      <c r="U132" s="358"/>
      <c r="V132" s="358"/>
      <c r="W132" s="358"/>
    </row>
    <row r="133" spans="1:25" s="231" customFormat="1" ht="60.75" customHeight="1" x14ac:dyDescent="0.25">
      <c r="A133" s="357"/>
      <c r="C133" s="232"/>
      <c r="D133" s="233" t="s">
        <v>1040</v>
      </c>
      <c r="E133" s="233" t="s">
        <v>1041</v>
      </c>
      <c r="F133" s="233" t="s">
        <v>1042</v>
      </c>
      <c r="G133" s="232"/>
      <c r="H133" s="232"/>
      <c r="I133" s="232"/>
      <c r="J133" s="232"/>
      <c r="K133" s="232"/>
      <c r="L133" s="232"/>
      <c r="M133" s="232"/>
      <c r="N133" s="232"/>
      <c r="O133" s="232"/>
      <c r="P133" s="234"/>
      <c r="Q133" s="234"/>
      <c r="R133" s="234"/>
      <c r="S133" s="357"/>
      <c r="T133" s="515"/>
      <c r="U133" s="515"/>
      <c r="V133" s="515"/>
      <c r="W133" s="515"/>
      <c r="X133" s="516"/>
      <c r="Y133" s="498"/>
    </row>
    <row r="134" spans="1:25" s="54" customFormat="1" x14ac:dyDescent="0.25">
      <c r="A134" s="356"/>
      <c r="C134" s="219" t="s">
        <v>965</v>
      </c>
      <c r="D134" s="482">
        <f>COUNTIF($B$141:$B$156,C134)</f>
        <v>2</v>
      </c>
      <c r="E134" s="482">
        <f>COUNTIFS($B$141:$B$156,C134,$H$141:$H$156,1)</f>
        <v>2</v>
      </c>
      <c r="F134" s="230">
        <f>+E134/D134</f>
        <v>1</v>
      </c>
      <c r="G134" s="468"/>
      <c r="H134" s="468"/>
      <c r="I134" s="468"/>
      <c r="J134" s="468"/>
      <c r="K134" s="468"/>
      <c r="L134" s="468"/>
      <c r="M134" s="468"/>
      <c r="N134" s="468"/>
      <c r="O134" s="468"/>
      <c r="P134" s="178"/>
      <c r="Q134" s="178"/>
      <c r="R134" s="178"/>
      <c r="S134" s="356"/>
      <c r="T134" s="358"/>
      <c r="U134" s="358"/>
      <c r="V134" s="358"/>
      <c r="W134" s="358"/>
      <c r="X134" s="507"/>
      <c r="Y134" s="497"/>
    </row>
    <row r="135" spans="1:25" s="54" customFormat="1" ht="30" x14ac:dyDescent="0.25">
      <c r="A135" s="356"/>
      <c r="C135" s="61" t="s">
        <v>962</v>
      </c>
      <c r="D135" s="482">
        <f>COUNTIF($B$141:$B$156,C135)</f>
        <v>12</v>
      </c>
      <c r="E135" s="482">
        <f>COUNTIFS($B$141:$B$156,C135,$H$141:$H$156,1)</f>
        <v>10</v>
      </c>
      <c r="F135" s="230">
        <f>+E135/D135</f>
        <v>0.83333333333333337</v>
      </c>
      <c r="G135" s="468"/>
      <c r="H135" s="468"/>
      <c r="I135" s="468"/>
      <c r="J135" s="468"/>
      <c r="K135" s="468"/>
      <c r="L135" s="468"/>
      <c r="M135" s="468"/>
      <c r="N135" s="468"/>
      <c r="O135" s="468"/>
      <c r="P135" s="178"/>
      <c r="Q135" s="178"/>
      <c r="R135" s="178"/>
      <c r="S135" s="356"/>
      <c r="T135" s="358"/>
      <c r="U135" s="358"/>
      <c r="V135" s="358"/>
      <c r="W135" s="358"/>
      <c r="X135" s="507"/>
      <c r="Y135" s="497"/>
    </row>
    <row r="136" spans="1:25" s="54" customFormat="1" x14ac:dyDescent="0.25">
      <c r="A136" s="356"/>
      <c r="C136" s="61" t="s">
        <v>963</v>
      </c>
      <c r="D136" s="482">
        <f>COUNTIF($B$141:$B$156,C136)</f>
        <v>2</v>
      </c>
      <c r="E136" s="482">
        <f>COUNTIFS($B$141:$B$156,C136,$H$141:$H$156,1)</f>
        <v>2</v>
      </c>
      <c r="F136" s="230">
        <f>+E136/D136</f>
        <v>1</v>
      </c>
      <c r="G136" s="468"/>
      <c r="H136" s="468"/>
      <c r="I136" s="468"/>
      <c r="J136" s="468"/>
      <c r="K136" s="468"/>
      <c r="L136" s="468"/>
      <c r="M136" s="468"/>
      <c r="N136" s="468"/>
      <c r="O136" s="468"/>
      <c r="P136" s="178"/>
      <c r="Q136" s="178"/>
      <c r="R136" s="178"/>
      <c r="S136" s="356"/>
      <c r="T136" s="358"/>
      <c r="U136" s="358"/>
      <c r="V136" s="358"/>
      <c r="W136" s="358"/>
      <c r="X136" s="507"/>
      <c r="Y136" s="497"/>
    </row>
    <row r="137" spans="1:25" s="54" customFormat="1" x14ac:dyDescent="0.25">
      <c r="A137" s="356"/>
      <c r="C137" s="221"/>
      <c r="D137" s="468"/>
      <c r="E137" s="468"/>
      <c r="F137" s="229"/>
      <c r="G137" s="468"/>
      <c r="H137" s="468"/>
      <c r="I137" s="468"/>
      <c r="J137" s="468"/>
      <c r="K137" s="468"/>
      <c r="L137" s="468"/>
      <c r="M137" s="468"/>
      <c r="N137" s="468"/>
      <c r="O137" s="468"/>
      <c r="P137" s="178"/>
      <c r="Q137" s="178"/>
      <c r="R137" s="178"/>
      <c r="S137" s="356"/>
      <c r="T137" s="358"/>
      <c r="U137" s="358"/>
      <c r="V137" s="358"/>
      <c r="W137" s="358"/>
      <c r="X137" s="507"/>
      <c r="Y137" s="497"/>
    </row>
    <row r="138" spans="1:25" x14ac:dyDescent="0.25">
      <c r="C138" s="475"/>
      <c r="D138" s="475"/>
      <c r="E138" s="475"/>
      <c r="F138" s="475"/>
      <c r="G138" s="475"/>
      <c r="H138" s="475"/>
      <c r="I138" s="475"/>
      <c r="J138" s="475"/>
      <c r="K138" s="475"/>
      <c r="L138" s="475"/>
      <c r="M138" s="475"/>
      <c r="N138" s="475"/>
      <c r="O138" s="475"/>
      <c r="S138" s="358"/>
      <c r="T138" s="358"/>
      <c r="U138" s="358"/>
      <c r="V138" s="358"/>
      <c r="W138" s="358"/>
    </row>
    <row r="139" spans="1:25" x14ac:dyDescent="0.25">
      <c r="C139" s="475"/>
      <c r="D139" s="475"/>
      <c r="E139" s="618" t="s">
        <v>1175</v>
      </c>
      <c r="F139" s="618"/>
      <c r="G139" s="618"/>
      <c r="H139" s="618" t="s">
        <v>1176</v>
      </c>
      <c r="I139" s="618"/>
      <c r="J139" s="692" t="s">
        <v>1174</v>
      </c>
      <c r="K139" s="252"/>
      <c r="L139" s="181"/>
      <c r="M139" s="181"/>
      <c r="N139" s="181"/>
      <c r="O139" s="181"/>
      <c r="P139" s="178"/>
      <c r="Q139" s="178"/>
      <c r="R139" s="178"/>
      <c r="T139" s="54"/>
      <c r="U139" s="54"/>
      <c r="V139" s="54"/>
      <c r="W139" s="54"/>
    </row>
    <row r="140" spans="1:25" s="215" customFormat="1" ht="30" customHeight="1" x14ac:dyDescent="0.25">
      <c r="A140" s="355"/>
      <c r="B140" s="473" t="s">
        <v>964</v>
      </c>
      <c r="C140" s="473" t="s">
        <v>967</v>
      </c>
      <c r="D140" s="480" t="s">
        <v>968</v>
      </c>
      <c r="E140" s="480" t="s">
        <v>921</v>
      </c>
      <c r="F140" s="585" t="s">
        <v>874</v>
      </c>
      <c r="G140" s="585"/>
      <c r="H140" s="480" t="s">
        <v>921</v>
      </c>
      <c r="I140" s="487" t="s">
        <v>979</v>
      </c>
      <c r="J140" s="693"/>
      <c r="K140" s="691" t="s">
        <v>875</v>
      </c>
      <c r="L140" s="678"/>
      <c r="M140" s="678"/>
      <c r="N140" s="678"/>
      <c r="O140" s="678"/>
      <c r="P140" s="678"/>
      <c r="Q140" s="678"/>
      <c r="R140" s="678"/>
      <c r="S140" s="517" t="s">
        <v>1170</v>
      </c>
      <c r="T140" s="356"/>
      <c r="U140" s="356"/>
      <c r="V140" s="356"/>
      <c r="W140" s="356"/>
      <c r="Y140" s="500"/>
    </row>
    <row r="141" spans="1:25" s="54" customFormat="1" ht="30" customHeight="1" x14ac:dyDescent="0.25">
      <c r="A141" s="356" t="s">
        <v>1009</v>
      </c>
      <c r="B141" s="61" t="s">
        <v>963</v>
      </c>
      <c r="C141" s="556" t="s">
        <v>686</v>
      </c>
      <c r="D141" s="188" t="s">
        <v>680</v>
      </c>
      <c r="E141" s="470">
        <v>0</v>
      </c>
      <c r="F141" s="581">
        <v>0</v>
      </c>
      <c r="G141" s="582"/>
      <c r="H141" s="470">
        <v>1</v>
      </c>
      <c r="I141" s="488">
        <v>1</v>
      </c>
      <c r="J141" s="493">
        <v>1</v>
      </c>
      <c r="K141" s="681" t="s">
        <v>1180</v>
      </c>
      <c r="L141" s="682"/>
      <c r="M141" s="682"/>
      <c r="N141" s="682"/>
      <c r="O141" s="682"/>
      <c r="P141" s="682"/>
      <c r="Q141" s="682"/>
      <c r="R141" s="683"/>
      <c r="S141" s="521" t="s">
        <v>1169</v>
      </c>
      <c r="T141" s="356"/>
      <c r="U141" s="356"/>
      <c r="V141" s="356"/>
      <c r="W141" s="356"/>
      <c r="Y141" s="497"/>
    </row>
    <row r="142" spans="1:25" s="54" customFormat="1" ht="28.9" customHeight="1" x14ac:dyDescent="0.25">
      <c r="A142" s="356" t="s">
        <v>1009</v>
      </c>
      <c r="B142" s="61" t="s">
        <v>963</v>
      </c>
      <c r="C142" s="471" t="s">
        <v>545</v>
      </c>
      <c r="D142" s="188" t="s">
        <v>670</v>
      </c>
      <c r="E142" s="470">
        <v>0</v>
      </c>
      <c r="F142" s="581">
        <v>0.75</v>
      </c>
      <c r="G142" s="582"/>
      <c r="H142" s="470">
        <v>1</v>
      </c>
      <c r="I142" s="525">
        <v>0.6</v>
      </c>
      <c r="J142" s="486">
        <v>0.75</v>
      </c>
      <c r="K142" s="681" t="s">
        <v>1180</v>
      </c>
      <c r="L142" s="682"/>
      <c r="M142" s="682"/>
      <c r="N142" s="682"/>
      <c r="O142" s="682"/>
      <c r="P142" s="682"/>
      <c r="Q142" s="682"/>
      <c r="R142" s="683"/>
      <c r="S142" s="508" t="s">
        <v>1168</v>
      </c>
      <c r="T142" s="356"/>
      <c r="U142" s="356"/>
      <c r="V142" s="356"/>
      <c r="W142" s="356"/>
      <c r="Y142" s="497"/>
    </row>
    <row r="143" spans="1:25" s="54" customFormat="1" ht="30" customHeight="1" x14ac:dyDescent="0.25">
      <c r="A143" s="356" t="s">
        <v>1011</v>
      </c>
      <c r="B143" s="61" t="s">
        <v>962</v>
      </c>
      <c r="C143" s="556" t="s">
        <v>548</v>
      </c>
      <c r="D143" s="184" t="s">
        <v>679</v>
      </c>
      <c r="E143" s="470">
        <v>0</v>
      </c>
      <c r="F143" s="581">
        <v>0</v>
      </c>
      <c r="G143" s="582"/>
      <c r="H143" s="376"/>
      <c r="I143" s="488"/>
      <c r="J143" s="486"/>
      <c r="K143" s="681" t="s">
        <v>1086</v>
      </c>
      <c r="L143" s="682"/>
      <c r="M143" s="682"/>
      <c r="N143" s="682"/>
      <c r="O143" s="682"/>
      <c r="P143" s="682"/>
      <c r="Q143" s="682"/>
      <c r="R143" s="683"/>
      <c r="S143" s="508" t="s">
        <v>1173</v>
      </c>
      <c r="T143" s="356"/>
      <c r="U143" s="356"/>
      <c r="V143" s="356"/>
      <c r="W143" s="356"/>
      <c r="Y143" s="497"/>
    </row>
    <row r="144" spans="1:25" s="54" customFormat="1" ht="28.5" customHeight="1" x14ac:dyDescent="0.25">
      <c r="A144" s="356" t="s">
        <v>1011</v>
      </c>
      <c r="B144" s="61" t="s">
        <v>962</v>
      </c>
      <c r="C144" s="471" t="s">
        <v>789</v>
      </c>
      <c r="D144" s="184" t="s">
        <v>784</v>
      </c>
      <c r="E144" s="470">
        <v>0</v>
      </c>
      <c r="F144" s="581">
        <v>0</v>
      </c>
      <c r="G144" s="582"/>
      <c r="H144" s="470">
        <v>1</v>
      </c>
      <c r="I144" s="488">
        <v>1</v>
      </c>
      <c r="J144" s="523">
        <v>1</v>
      </c>
      <c r="K144" s="694" t="s">
        <v>1186</v>
      </c>
      <c r="L144" s="641"/>
      <c r="M144" s="641"/>
      <c r="N144" s="641"/>
      <c r="O144" s="641"/>
      <c r="P144" s="641"/>
      <c r="Q144" s="641"/>
      <c r="R144" s="642"/>
      <c r="S144" s="508" t="s">
        <v>1168</v>
      </c>
      <c r="T144" s="356"/>
      <c r="U144" s="356"/>
      <c r="V144" s="356"/>
      <c r="W144" s="356"/>
      <c r="Y144" s="497"/>
    </row>
    <row r="145" spans="1:25" s="54" customFormat="1" ht="30" customHeight="1" x14ac:dyDescent="0.25">
      <c r="A145" s="356" t="s">
        <v>1012</v>
      </c>
      <c r="B145" s="219" t="s">
        <v>965</v>
      </c>
      <c r="C145" s="695" t="s">
        <v>36</v>
      </c>
      <c r="D145" s="186" t="s">
        <v>750</v>
      </c>
      <c r="E145" s="470">
        <v>0</v>
      </c>
      <c r="F145" s="581">
        <v>0</v>
      </c>
      <c r="G145" s="582"/>
      <c r="H145" s="470">
        <v>1</v>
      </c>
      <c r="I145" s="488">
        <v>1</v>
      </c>
      <c r="J145" s="486">
        <v>1</v>
      </c>
      <c r="K145" s="697" t="s">
        <v>1152</v>
      </c>
      <c r="L145" s="698"/>
      <c r="M145" s="698"/>
      <c r="N145" s="698"/>
      <c r="O145" s="698"/>
      <c r="P145" s="698"/>
      <c r="Q145" s="698"/>
      <c r="R145" s="699"/>
      <c r="S145" s="508" t="s">
        <v>1169</v>
      </c>
      <c r="T145" s="356"/>
      <c r="U145" s="356"/>
      <c r="V145" s="356"/>
      <c r="W145" s="356"/>
      <c r="Y145" s="497"/>
    </row>
    <row r="146" spans="1:25" s="54" customFormat="1" ht="30.75" customHeight="1" x14ac:dyDescent="0.25">
      <c r="A146" s="356" t="s">
        <v>1012</v>
      </c>
      <c r="B146" s="219" t="s">
        <v>965</v>
      </c>
      <c r="C146" s="696"/>
      <c r="D146" s="212" t="s">
        <v>1036</v>
      </c>
      <c r="E146" s="470">
        <v>0</v>
      </c>
      <c r="F146" s="633">
        <v>0</v>
      </c>
      <c r="G146" s="634"/>
      <c r="H146" s="470">
        <v>1</v>
      </c>
      <c r="I146" s="488">
        <v>1</v>
      </c>
      <c r="J146" s="486">
        <v>1</v>
      </c>
      <c r="K146" s="681" t="s">
        <v>1180</v>
      </c>
      <c r="L146" s="682"/>
      <c r="M146" s="682"/>
      <c r="N146" s="682"/>
      <c r="O146" s="682"/>
      <c r="P146" s="682"/>
      <c r="Q146" s="682"/>
      <c r="R146" s="683"/>
      <c r="S146" s="508" t="s">
        <v>1169</v>
      </c>
      <c r="T146" s="356"/>
      <c r="U146" s="356"/>
      <c r="V146" s="356"/>
      <c r="W146" s="356"/>
      <c r="Y146" s="497"/>
    </row>
    <row r="147" spans="1:25" s="54" customFormat="1" ht="30" customHeight="1" x14ac:dyDescent="0.25">
      <c r="A147" s="356" t="s">
        <v>1012</v>
      </c>
      <c r="B147" s="61" t="s">
        <v>962</v>
      </c>
      <c r="C147" s="471" t="s">
        <v>161</v>
      </c>
      <c r="D147" s="186" t="s">
        <v>674</v>
      </c>
      <c r="E147" s="470">
        <v>1</v>
      </c>
      <c r="F147" s="581">
        <v>0.83</v>
      </c>
      <c r="G147" s="582"/>
      <c r="H147" s="470">
        <v>1</v>
      </c>
      <c r="I147" s="488">
        <v>1</v>
      </c>
      <c r="J147" s="486">
        <v>1</v>
      </c>
      <c r="K147" s="697" t="s">
        <v>1153</v>
      </c>
      <c r="L147" s="698"/>
      <c r="M147" s="698"/>
      <c r="N147" s="698"/>
      <c r="O147" s="698"/>
      <c r="P147" s="698"/>
      <c r="Q147" s="698"/>
      <c r="R147" s="699"/>
      <c r="S147" s="508" t="s">
        <v>1169</v>
      </c>
      <c r="T147" s="356"/>
      <c r="U147" s="356"/>
      <c r="V147" s="356"/>
      <c r="W147" s="356"/>
      <c r="Y147" s="497"/>
    </row>
    <row r="148" spans="1:25" s="54" customFormat="1" ht="33.75" customHeight="1" x14ac:dyDescent="0.25">
      <c r="A148" s="356" t="s">
        <v>1012</v>
      </c>
      <c r="B148" s="61" t="s">
        <v>962</v>
      </c>
      <c r="C148" s="684" t="s">
        <v>137</v>
      </c>
      <c r="D148" s="186" t="s">
        <v>672</v>
      </c>
      <c r="E148" s="470">
        <v>0</v>
      </c>
      <c r="F148" s="581">
        <v>0.4</v>
      </c>
      <c r="G148" s="582"/>
      <c r="H148" s="470">
        <v>1</v>
      </c>
      <c r="I148" s="488">
        <v>1</v>
      </c>
      <c r="J148" s="486">
        <v>1</v>
      </c>
      <c r="K148" s="682" t="s">
        <v>1147</v>
      </c>
      <c r="L148" s="682"/>
      <c r="M148" s="682"/>
      <c r="N148" s="682"/>
      <c r="O148" s="682"/>
      <c r="P148" s="682"/>
      <c r="Q148" s="682"/>
      <c r="R148" s="683"/>
      <c r="S148" s="508" t="s">
        <v>1169</v>
      </c>
      <c r="T148" s="356"/>
      <c r="U148" s="356"/>
      <c r="V148" s="356"/>
      <c r="W148" s="356"/>
      <c r="Y148" s="497"/>
    </row>
    <row r="149" spans="1:25" s="54" customFormat="1" ht="30" customHeight="1" x14ac:dyDescent="0.25">
      <c r="A149" s="356" t="s">
        <v>1012</v>
      </c>
      <c r="B149" s="61" t="s">
        <v>962</v>
      </c>
      <c r="C149" s="684"/>
      <c r="D149" s="212" t="s">
        <v>676</v>
      </c>
      <c r="E149" s="470">
        <v>1</v>
      </c>
      <c r="F149" s="581">
        <v>1</v>
      </c>
      <c r="G149" s="582"/>
      <c r="H149" s="470">
        <v>1</v>
      </c>
      <c r="I149" s="501">
        <v>1</v>
      </c>
      <c r="J149" s="486">
        <f t="shared" ref="J149:J154" si="2">(F149+I149)/2</f>
        <v>1</v>
      </c>
      <c r="K149" s="681" t="s">
        <v>1182</v>
      </c>
      <c r="L149" s="682"/>
      <c r="M149" s="682"/>
      <c r="N149" s="682"/>
      <c r="O149" s="682"/>
      <c r="P149" s="682"/>
      <c r="Q149" s="682"/>
      <c r="R149" s="683"/>
      <c r="S149" s="508" t="s">
        <v>1169</v>
      </c>
      <c r="T149" s="356"/>
      <c r="U149" s="356"/>
      <c r="V149" s="356"/>
      <c r="W149" s="356"/>
      <c r="Y149" s="497"/>
    </row>
    <row r="150" spans="1:25" s="54" customFormat="1" ht="37.5" customHeight="1" x14ac:dyDescent="0.25">
      <c r="A150" s="356" t="s">
        <v>1012</v>
      </c>
      <c r="B150" s="61" t="s">
        <v>962</v>
      </c>
      <c r="C150" s="684"/>
      <c r="D150" s="186" t="s">
        <v>677</v>
      </c>
      <c r="E150" s="470">
        <v>1</v>
      </c>
      <c r="F150" s="581">
        <v>0.61</v>
      </c>
      <c r="G150" s="582"/>
      <c r="H150" s="470">
        <v>1</v>
      </c>
      <c r="I150" s="501">
        <v>1</v>
      </c>
      <c r="J150" s="486">
        <v>1</v>
      </c>
      <c r="K150" s="682" t="s">
        <v>1160</v>
      </c>
      <c r="L150" s="682"/>
      <c r="M150" s="682"/>
      <c r="N150" s="682"/>
      <c r="O150" s="682"/>
      <c r="P150" s="682"/>
      <c r="Q150" s="682"/>
      <c r="R150" s="683"/>
      <c r="S150" s="508" t="s">
        <v>1169</v>
      </c>
      <c r="T150" s="356"/>
      <c r="U150" s="356"/>
      <c r="V150" s="356"/>
      <c r="W150" s="356"/>
      <c r="Y150" s="497"/>
    </row>
    <row r="151" spans="1:25" s="54" customFormat="1" ht="28.9" customHeight="1" x14ac:dyDescent="0.25">
      <c r="A151" s="356" t="s">
        <v>1009</v>
      </c>
      <c r="B151" s="61" t="s">
        <v>962</v>
      </c>
      <c r="C151" s="474" t="s">
        <v>954</v>
      </c>
      <c r="D151" s="188" t="s">
        <v>671</v>
      </c>
      <c r="E151" s="470">
        <v>1</v>
      </c>
      <c r="F151" s="581">
        <v>0.96</v>
      </c>
      <c r="G151" s="582"/>
      <c r="H151" s="470">
        <v>1</v>
      </c>
      <c r="I151" s="488">
        <v>1</v>
      </c>
      <c r="J151" s="486">
        <v>1</v>
      </c>
      <c r="K151" s="681" t="s">
        <v>1180</v>
      </c>
      <c r="L151" s="682"/>
      <c r="M151" s="682"/>
      <c r="N151" s="682"/>
      <c r="O151" s="682"/>
      <c r="P151" s="682"/>
      <c r="Q151" s="682"/>
      <c r="R151" s="683"/>
      <c r="S151" s="508" t="s">
        <v>1169</v>
      </c>
      <c r="T151" s="356"/>
      <c r="U151" s="356"/>
      <c r="V151" s="356"/>
      <c r="W151" s="356"/>
      <c r="Y151" s="497"/>
    </row>
    <row r="152" spans="1:25" s="54" customFormat="1" ht="30" customHeight="1" x14ac:dyDescent="0.25">
      <c r="A152" s="356" t="s">
        <v>1011</v>
      </c>
      <c r="B152" s="61" t="s">
        <v>962</v>
      </c>
      <c r="C152" s="684" t="s">
        <v>757</v>
      </c>
      <c r="D152" s="319" t="s">
        <v>666</v>
      </c>
      <c r="E152" s="470">
        <v>0</v>
      </c>
      <c r="F152" s="581">
        <v>0.62</v>
      </c>
      <c r="G152" s="582"/>
      <c r="H152" s="470">
        <v>1</v>
      </c>
      <c r="I152" s="488">
        <v>0.95</v>
      </c>
      <c r="J152" s="486">
        <v>0.95</v>
      </c>
      <c r="K152" s="681" t="s">
        <v>1180</v>
      </c>
      <c r="L152" s="682"/>
      <c r="M152" s="682"/>
      <c r="N152" s="682"/>
      <c r="O152" s="682"/>
      <c r="P152" s="682"/>
      <c r="Q152" s="682"/>
      <c r="R152" s="683"/>
      <c r="S152" s="508" t="s">
        <v>1169</v>
      </c>
      <c r="T152" s="356"/>
      <c r="U152" s="356"/>
      <c r="V152" s="356"/>
      <c r="W152" s="356"/>
      <c r="Y152" s="497"/>
    </row>
    <row r="153" spans="1:25" s="54" customFormat="1" ht="30" customHeight="1" x14ac:dyDescent="0.25">
      <c r="A153" s="356" t="s">
        <v>1011</v>
      </c>
      <c r="B153" s="61" t="s">
        <v>962</v>
      </c>
      <c r="C153" s="684"/>
      <c r="D153" s="184" t="s">
        <v>667</v>
      </c>
      <c r="E153" s="470">
        <v>0</v>
      </c>
      <c r="F153" s="581">
        <v>0.47</v>
      </c>
      <c r="G153" s="582"/>
      <c r="H153" s="470">
        <v>1</v>
      </c>
      <c r="I153" s="488">
        <v>0.73</v>
      </c>
      <c r="J153" s="486">
        <v>0.73</v>
      </c>
      <c r="K153" s="681" t="s">
        <v>1180</v>
      </c>
      <c r="L153" s="682"/>
      <c r="M153" s="682"/>
      <c r="N153" s="682"/>
      <c r="O153" s="682"/>
      <c r="P153" s="682"/>
      <c r="Q153" s="682"/>
      <c r="R153" s="683"/>
      <c r="S153" s="508" t="s">
        <v>1169</v>
      </c>
      <c r="T153" s="356"/>
      <c r="U153" s="356"/>
      <c r="V153" s="356"/>
      <c r="W153" s="356"/>
      <c r="Y153" s="497"/>
    </row>
    <row r="154" spans="1:25" s="54" customFormat="1" ht="28.9" customHeight="1" x14ac:dyDescent="0.25">
      <c r="A154" s="356" t="s">
        <v>1011</v>
      </c>
      <c r="B154" s="61" t="s">
        <v>962</v>
      </c>
      <c r="C154" s="684"/>
      <c r="D154" s="184" t="s">
        <v>668</v>
      </c>
      <c r="E154" s="470">
        <v>1</v>
      </c>
      <c r="F154" s="581">
        <v>0.89</v>
      </c>
      <c r="G154" s="582"/>
      <c r="H154" s="470">
        <v>1</v>
      </c>
      <c r="I154" s="488">
        <v>0.87</v>
      </c>
      <c r="J154" s="486">
        <f t="shared" si="2"/>
        <v>0.88</v>
      </c>
      <c r="K154" s="681" t="s">
        <v>1180</v>
      </c>
      <c r="L154" s="682"/>
      <c r="M154" s="682"/>
      <c r="N154" s="682"/>
      <c r="O154" s="682"/>
      <c r="P154" s="682"/>
      <c r="Q154" s="682"/>
      <c r="R154" s="683"/>
      <c r="S154" s="508" t="s">
        <v>1169</v>
      </c>
      <c r="T154" s="356"/>
      <c r="U154" s="356"/>
      <c r="V154" s="356"/>
      <c r="W154" s="356"/>
      <c r="Y154" s="497"/>
    </row>
    <row r="155" spans="1:25" s="54" customFormat="1" ht="32.25" customHeight="1" x14ac:dyDescent="0.25">
      <c r="A155" s="356" t="s">
        <v>1011</v>
      </c>
      <c r="B155" s="61" t="s">
        <v>962</v>
      </c>
      <c r="C155" s="684"/>
      <c r="D155" s="184" t="s">
        <v>669</v>
      </c>
      <c r="E155" s="470">
        <v>0</v>
      </c>
      <c r="F155" s="581">
        <v>0.28999999999999998</v>
      </c>
      <c r="G155" s="582"/>
      <c r="H155" s="470">
        <v>1</v>
      </c>
      <c r="I155" s="488">
        <v>0.76</v>
      </c>
      <c r="J155" s="486">
        <v>0.76</v>
      </c>
      <c r="K155" s="681" t="s">
        <v>1180</v>
      </c>
      <c r="L155" s="682"/>
      <c r="M155" s="682"/>
      <c r="N155" s="682"/>
      <c r="O155" s="682"/>
      <c r="P155" s="682"/>
      <c r="Q155" s="682"/>
      <c r="R155" s="683"/>
      <c r="S155" s="508" t="s">
        <v>1169</v>
      </c>
      <c r="T155" s="356"/>
      <c r="U155" s="356"/>
      <c r="V155" s="356"/>
      <c r="W155" s="356"/>
      <c r="Y155" s="497"/>
    </row>
    <row r="156" spans="1:25" s="54" customFormat="1" ht="26.25" customHeight="1" x14ac:dyDescent="0.25">
      <c r="A156" s="356" t="s">
        <v>1009</v>
      </c>
      <c r="B156" s="61" t="s">
        <v>962</v>
      </c>
      <c r="C156" s="556" t="s">
        <v>687</v>
      </c>
      <c r="D156" s="188" t="s">
        <v>681</v>
      </c>
      <c r="E156" s="470">
        <v>0</v>
      </c>
      <c r="F156" s="581">
        <v>0</v>
      </c>
      <c r="G156" s="582"/>
      <c r="H156" s="470">
        <v>0</v>
      </c>
      <c r="I156" s="488">
        <v>0.69</v>
      </c>
      <c r="J156" s="486">
        <v>0.69</v>
      </c>
      <c r="K156" s="681" t="s">
        <v>1183</v>
      </c>
      <c r="L156" s="682"/>
      <c r="M156" s="682"/>
      <c r="N156" s="682"/>
      <c r="O156" s="682"/>
      <c r="P156" s="682"/>
      <c r="Q156" s="682"/>
      <c r="R156" s="683"/>
      <c r="S156" s="508" t="s">
        <v>1171</v>
      </c>
      <c r="T156" s="356"/>
      <c r="U156" s="356"/>
      <c r="V156" s="356"/>
      <c r="W156" s="356"/>
      <c r="Y156" s="497"/>
    </row>
    <row r="157" spans="1:25" ht="26.25" customHeight="1" x14ac:dyDescent="0.25">
      <c r="B157" s="690" t="s">
        <v>966</v>
      </c>
      <c r="C157" s="690"/>
      <c r="D157" s="690"/>
      <c r="E157" s="690"/>
      <c r="F157" s="701">
        <f>SUM(F141:G156)/15</f>
        <v>0.45466666666666661</v>
      </c>
      <c r="G157" s="701"/>
      <c r="H157" s="511"/>
      <c r="I157" s="511">
        <f>AVERAGE(I141:I156)</f>
        <v>0.90666666666666651</v>
      </c>
      <c r="J157" s="511">
        <f>SUM(J141:J156)/15</f>
        <v>0.91733333333333333</v>
      </c>
      <c r="K157" s="321"/>
      <c r="L157" s="213"/>
      <c r="M157" s="213"/>
      <c r="N157" s="213"/>
      <c r="O157" s="213"/>
      <c r="P157" s="213"/>
      <c r="Q157" s="213"/>
      <c r="R157" s="213"/>
      <c r="S157" s="358"/>
      <c r="T157" s="358"/>
      <c r="U157" s="358"/>
      <c r="V157" s="358"/>
      <c r="W157" s="358"/>
      <c r="X157" s="509"/>
    </row>
    <row r="158" spans="1:25" ht="26.25" customHeight="1" x14ac:dyDescent="0.25">
      <c r="B158" s="479"/>
      <c r="C158" s="479"/>
      <c r="D158" s="479"/>
      <c r="E158" s="479"/>
      <c r="F158" s="477"/>
      <c r="G158" s="477"/>
      <c r="H158" s="477"/>
      <c r="I158" s="477"/>
      <c r="J158" s="477"/>
      <c r="K158" s="213"/>
      <c r="L158" s="213"/>
      <c r="M158" s="213"/>
      <c r="N158" s="213"/>
      <c r="O158" s="213"/>
      <c r="P158" s="213"/>
      <c r="Q158" s="213"/>
      <c r="R158" s="213"/>
      <c r="S158" s="358"/>
      <c r="T158" s="358"/>
      <c r="U158" s="358"/>
      <c r="V158" s="358"/>
      <c r="W158" s="358"/>
    </row>
    <row r="159" spans="1:25" x14ac:dyDescent="0.25">
      <c r="S159" s="358"/>
      <c r="T159" s="358"/>
      <c r="U159" s="358"/>
      <c r="V159" s="358"/>
      <c r="W159" s="358"/>
    </row>
    <row r="160" spans="1:25" x14ac:dyDescent="0.25">
      <c r="C160" s="586" t="s">
        <v>689</v>
      </c>
      <c r="D160" s="586"/>
      <c r="E160" s="586"/>
      <c r="F160" s="586"/>
      <c r="G160" s="586"/>
      <c r="H160" s="586"/>
      <c r="I160" s="586"/>
      <c r="J160" s="475"/>
      <c r="K160" s="450"/>
      <c r="L160" s="450"/>
      <c r="M160" s="450"/>
      <c r="N160" s="450"/>
      <c r="O160" s="450"/>
      <c r="S160" s="358"/>
      <c r="T160" s="358"/>
      <c r="U160" s="358"/>
      <c r="V160" s="358"/>
      <c r="W160" s="358"/>
    </row>
    <row r="161" spans="1:25" x14ac:dyDescent="0.25">
      <c r="S161" s="358"/>
      <c r="T161" s="358"/>
      <c r="U161" s="358"/>
      <c r="V161" s="358"/>
      <c r="W161" s="358"/>
    </row>
    <row r="162" spans="1:25" s="231" customFormat="1" ht="48.75" customHeight="1" x14ac:dyDescent="0.25">
      <c r="A162" s="357"/>
      <c r="C162" s="232"/>
      <c r="D162" s="233" t="s">
        <v>1040</v>
      </c>
      <c r="E162" s="233" t="s">
        <v>1041</v>
      </c>
      <c r="F162" s="233" t="s">
        <v>1042</v>
      </c>
      <c r="G162" s="232"/>
      <c r="H162" s="232"/>
      <c r="I162" s="232"/>
      <c r="J162" s="232"/>
      <c r="K162" s="232"/>
      <c r="L162" s="232"/>
      <c r="M162" s="232"/>
      <c r="N162" s="232"/>
      <c r="O162" s="232"/>
      <c r="P162" s="234"/>
      <c r="Q162" s="234"/>
      <c r="R162" s="234"/>
      <c r="S162" s="357"/>
      <c r="T162" s="357"/>
      <c r="U162" s="357"/>
      <c r="V162" s="357"/>
      <c r="W162" s="357"/>
      <c r="X162" s="516"/>
      <c r="Y162" s="498"/>
    </row>
    <row r="163" spans="1:25" s="54" customFormat="1" x14ac:dyDescent="0.25">
      <c r="A163" s="356"/>
      <c r="C163" s="219" t="s">
        <v>965</v>
      </c>
      <c r="D163" s="482">
        <v>6</v>
      </c>
      <c r="E163" s="482">
        <f>COUNTIF(H169:H176,1)</f>
        <v>6</v>
      </c>
      <c r="F163" s="230">
        <f>+E163/D163</f>
        <v>1</v>
      </c>
      <c r="G163" s="468"/>
      <c r="H163" s="468"/>
      <c r="I163" s="468"/>
      <c r="J163" s="468"/>
      <c r="K163" s="468"/>
      <c r="L163" s="468"/>
      <c r="M163" s="468"/>
      <c r="N163" s="468"/>
      <c r="O163" s="468"/>
      <c r="P163" s="178"/>
      <c r="Q163" s="178"/>
      <c r="R163" s="178"/>
      <c r="S163" s="356"/>
      <c r="T163" s="356"/>
      <c r="U163" s="356"/>
      <c r="V163" s="356"/>
      <c r="W163" s="356"/>
      <c r="X163" s="507"/>
      <c r="Y163" s="497"/>
    </row>
    <row r="164" spans="1:25" s="54" customFormat="1" ht="30" x14ac:dyDescent="0.25">
      <c r="A164" s="356"/>
      <c r="C164" s="61" t="s">
        <v>962</v>
      </c>
      <c r="D164" s="482">
        <f>COUNTIF($B$169:$B$176,C164)</f>
        <v>0</v>
      </c>
      <c r="E164" s="482" t="s">
        <v>1141</v>
      </c>
      <c r="F164" s="230" t="s">
        <v>1141</v>
      </c>
      <c r="G164" s="468"/>
      <c r="H164" s="468"/>
      <c r="I164" s="468"/>
      <c r="J164" s="468"/>
      <c r="K164" s="468"/>
      <c r="L164" s="468"/>
      <c r="M164" s="468"/>
      <c r="N164" s="468"/>
      <c r="O164" s="468"/>
      <c r="P164" s="178"/>
      <c r="Q164" s="178"/>
      <c r="R164" s="178"/>
      <c r="S164" s="356"/>
      <c r="T164" s="356"/>
      <c r="U164" s="356"/>
      <c r="V164" s="356"/>
      <c r="W164" s="356"/>
      <c r="X164" s="507"/>
      <c r="Y164" s="497"/>
    </row>
    <row r="165" spans="1:25" s="54" customFormat="1" x14ac:dyDescent="0.25">
      <c r="A165" s="356"/>
      <c r="C165" s="61" t="s">
        <v>963</v>
      </c>
      <c r="D165" s="482">
        <f>COUNTIF($B$169:$B$176,C165)</f>
        <v>0</v>
      </c>
      <c r="E165" s="482" t="s">
        <v>1141</v>
      </c>
      <c r="F165" s="230" t="s">
        <v>1141</v>
      </c>
      <c r="G165" s="468"/>
      <c r="H165" s="468"/>
      <c r="I165" s="468"/>
      <c r="J165" s="468"/>
      <c r="K165" s="468"/>
      <c r="L165" s="468"/>
      <c r="M165" s="468"/>
      <c r="N165" s="468"/>
      <c r="O165" s="468"/>
      <c r="P165" s="178"/>
      <c r="Q165" s="178"/>
      <c r="R165" s="178"/>
      <c r="S165" s="356"/>
      <c r="T165" s="356"/>
      <c r="U165" s="356"/>
      <c r="V165" s="356"/>
      <c r="W165" s="356"/>
      <c r="X165" s="507"/>
      <c r="Y165" s="497"/>
    </row>
    <row r="166" spans="1:25" x14ac:dyDescent="0.25">
      <c r="S166" s="358"/>
      <c r="T166" s="358"/>
      <c r="U166" s="358"/>
      <c r="V166" s="358"/>
      <c r="W166" s="358"/>
    </row>
    <row r="167" spans="1:25" x14ac:dyDescent="0.25">
      <c r="E167" s="618" t="s">
        <v>977</v>
      </c>
      <c r="F167" s="618"/>
      <c r="G167" s="618"/>
      <c r="H167" s="618" t="s">
        <v>1176</v>
      </c>
      <c r="I167" s="618"/>
      <c r="J167" s="692" t="s">
        <v>1174</v>
      </c>
      <c r="K167" s="252"/>
      <c r="L167" s="181"/>
      <c r="M167" s="181"/>
      <c r="N167" s="181"/>
      <c r="O167" s="181"/>
      <c r="P167" s="178"/>
      <c r="Q167" s="178"/>
      <c r="R167" s="178"/>
      <c r="T167" s="54"/>
      <c r="U167" s="54"/>
      <c r="V167" s="54"/>
      <c r="W167" s="54"/>
    </row>
    <row r="168" spans="1:25" s="215" customFormat="1" ht="45" x14ac:dyDescent="0.25">
      <c r="A168" s="355"/>
      <c r="B168" s="473" t="s">
        <v>964</v>
      </c>
      <c r="C168" s="473" t="s">
        <v>967</v>
      </c>
      <c r="D168" s="480" t="s">
        <v>968</v>
      </c>
      <c r="E168" s="480" t="s">
        <v>921</v>
      </c>
      <c r="F168" s="700" t="s">
        <v>874</v>
      </c>
      <c r="G168" s="700"/>
      <c r="H168" s="510" t="s">
        <v>921</v>
      </c>
      <c r="I168" s="510" t="s">
        <v>979</v>
      </c>
      <c r="J168" s="692"/>
      <c r="K168" s="691" t="s">
        <v>875</v>
      </c>
      <c r="L168" s="678"/>
      <c r="M168" s="678"/>
      <c r="N168" s="678"/>
      <c r="O168" s="678"/>
      <c r="P168" s="678"/>
      <c r="Q168" s="678"/>
      <c r="R168" s="679"/>
      <c r="S168" s="517" t="s">
        <v>1170</v>
      </c>
      <c r="T168" s="358"/>
      <c r="U168" s="358"/>
      <c r="V168" s="358"/>
      <c r="W168" s="358"/>
      <c r="Y168" s="500"/>
    </row>
    <row r="169" spans="1:25" s="54" customFormat="1" ht="30" x14ac:dyDescent="0.25">
      <c r="A169" s="356" t="s">
        <v>1013</v>
      </c>
      <c r="B169" s="219" t="s">
        <v>965</v>
      </c>
      <c r="C169" s="684" t="s">
        <v>36</v>
      </c>
      <c r="D169" s="189" t="s">
        <v>690</v>
      </c>
      <c r="E169" s="495">
        <v>0</v>
      </c>
      <c r="F169" s="581">
        <v>0</v>
      </c>
      <c r="G169" s="582"/>
      <c r="H169" s="492">
        <v>1</v>
      </c>
      <c r="I169" s="493">
        <v>1</v>
      </c>
      <c r="J169" s="493">
        <v>1</v>
      </c>
      <c r="K169" s="681" t="s">
        <v>1180</v>
      </c>
      <c r="L169" s="682"/>
      <c r="M169" s="682"/>
      <c r="N169" s="682"/>
      <c r="O169" s="682"/>
      <c r="P169" s="682"/>
      <c r="Q169" s="682"/>
      <c r="R169" s="683"/>
      <c r="S169" s="508" t="s">
        <v>1169</v>
      </c>
      <c r="T169" s="358"/>
      <c r="U169" s="358"/>
      <c r="V169" s="358"/>
      <c r="W169" s="358"/>
      <c r="Y169" s="497"/>
    </row>
    <row r="170" spans="1:25" s="54" customFormat="1" ht="30" x14ac:dyDescent="0.25">
      <c r="A170" s="356" t="s">
        <v>1013</v>
      </c>
      <c r="B170" s="219" t="s">
        <v>965</v>
      </c>
      <c r="C170" s="684"/>
      <c r="D170" s="189" t="s">
        <v>691</v>
      </c>
      <c r="E170" s="495">
        <v>0</v>
      </c>
      <c r="F170" s="581">
        <v>0</v>
      </c>
      <c r="G170" s="582"/>
      <c r="H170" s="492">
        <v>1</v>
      </c>
      <c r="I170" s="493">
        <v>1</v>
      </c>
      <c r="J170" s="493">
        <v>1</v>
      </c>
      <c r="K170" s="681" t="s">
        <v>1180</v>
      </c>
      <c r="L170" s="682"/>
      <c r="M170" s="682"/>
      <c r="N170" s="682"/>
      <c r="O170" s="682"/>
      <c r="P170" s="682"/>
      <c r="Q170" s="682"/>
      <c r="R170" s="683"/>
      <c r="S170" s="508" t="s">
        <v>1169</v>
      </c>
      <c r="T170" s="358"/>
      <c r="U170" s="358"/>
      <c r="V170" s="358"/>
      <c r="W170" s="358"/>
      <c r="Y170" s="497"/>
    </row>
    <row r="171" spans="1:25" s="54" customFormat="1" ht="30" x14ac:dyDescent="0.25">
      <c r="A171" s="356" t="s">
        <v>1013</v>
      </c>
      <c r="B171" s="219" t="s">
        <v>965</v>
      </c>
      <c r="C171" s="684"/>
      <c r="D171" s="189" t="s">
        <v>692</v>
      </c>
      <c r="E171" s="495">
        <v>0</v>
      </c>
      <c r="F171" s="581">
        <v>0</v>
      </c>
      <c r="G171" s="582"/>
      <c r="H171" s="492">
        <v>1</v>
      </c>
      <c r="I171" s="493">
        <v>1</v>
      </c>
      <c r="J171" s="493">
        <v>1</v>
      </c>
      <c r="K171" s="681" t="s">
        <v>1180</v>
      </c>
      <c r="L171" s="682"/>
      <c r="M171" s="682"/>
      <c r="N171" s="682"/>
      <c r="O171" s="682"/>
      <c r="P171" s="682"/>
      <c r="Q171" s="682"/>
      <c r="R171" s="683"/>
      <c r="S171" s="508" t="s">
        <v>1169</v>
      </c>
      <c r="T171" s="358"/>
      <c r="U171" s="358"/>
      <c r="V171" s="358"/>
      <c r="W171" s="358"/>
      <c r="Y171" s="497"/>
    </row>
    <row r="172" spans="1:25" s="54" customFormat="1" ht="31.5" customHeight="1" x14ac:dyDescent="0.25">
      <c r="A172" s="356" t="s">
        <v>1013</v>
      </c>
      <c r="B172" s="219" t="s">
        <v>965</v>
      </c>
      <c r="C172" s="684"/>
      <c r="D172" s="189" t="s">
        <v>693</v>
      </c>
      <c r="E172" s="495">
        <v>0</v>
      </c>
      <c r="F172" s="581">
        <v>0</v>
      </c>
      <c r="G172" s="582"/>
      <c r="H172" s="492">
        <v>1</v>
      </c>
      <c r="I172" s="493">
        <v>1</v>
      </c>
      <c r="J172" s="493">
        <v>1</v>
      </c>
      <c r="K172" s="681" t="s">
        <v>1180</v>
      </c>
      <c r="L172" s="682"/>
      <c r="M172" s="682"/>
      <c r="N172" s="682"/>
      <c r="O172" s="682"/>
      <c r="P172" s="682"/>
      <c r="Q172" s="682"/>
      <c r="R172" s="683"/>
      <c r="S172" s="508" t="s">
        <v>1169</v>
      </c>
      <c r="T172" s="358"/>
      <c r="U172" s="358"/>
      <c r="V172" s="358"/>
      <c r="W172" s="358"/>
      <c r="Y172" s="497"/>
    </row>
    <row r="173" spans="1:25" s="54" customFormat="1" ht="30" x14ac:dyDescent="0.25">
      <c r="A173" s="356" t="s">
        <v>1013</v>
      </c>
      <c r="B173" s="219" t="s">
        <v>965</v>
      </c>
      <c r="C173" s="684"/>
      <c r="D173" s="189" t="s">
        <v>695</v>
      </c>
      <c r="E173" s="495">
        <v>0</v>
      </c>
      <c r="F173" s="581">
        <v>0</v>
      </c>
      <c r="G173" s="582"/>
      <c r="H173" s="492">
        <v>1</v>
      </c>
      <c r="I173" s="493">
        <v>1</v>
      </c>
      <c r="J173" s="493">
        <v>1</v>
      </c>
      <c r="K173" s="681" t="s">
        <v>1180</v>
      </c>
      <c r="L173" s="682"/>
      <c r="M173" s="682"/>
      <c r="N173" s="682"/>
      <c r="O173" s="682"/>
      <c r="P173" s="682"/>
      <c r="Q173" s="682"/>
      <c r="R173" s="683"/>
      <c r="S173" s="508" t="s">
        <v>1169</v>
      </c>
      <c r="T173" s="358"/>
      <c r="U173" s="358"/>
      <c r="V173" s="358"/>
      <c r="W173" s="358"/>
      <c r="Y173" s="497"/>
    </row>
    <row r="174" spans="1:25" s="54" customFormat="1" ht="47.45" customHeight="1" x14ac:dyDescent="0.25">
      <c r="A174" s="356" t="s">
        <v>1011</v>
      </c>
      <c r="B174" s="219" t="s">
        <v>965</v>
      </c>
      <c r="C174" s="684"/>
      <c r="D174" s="184" t="s">
        <v>696</v>
      </c>
      <c r="E174" s="495">
        <v>0</v>
      </c>
      <c r="F174" s="581">
        <v>0</v>
      </c>
      <c r="G174" s="582"/>
      <c r="H174" s="492">
        <v>1</v>
      </c>
      <c r="I174" s="491">
        <v>1</v>
      </c>
      <c r="J174" s="493">
        <v>1</v>
      </c>
      <c r="K174" s="680" t="s">
        <v>1147</v>
      </c>
      <c r="L174" s="680"/>
      <c r="M174" s="680"/>
      <c r="N174" s="680"/>
      <c r="O174" s="680"/>
      <c r="P174" s="680"/>
      <c r="Q174" s="680"/>
      <c r="R174" s="680"/>
      <c r="S174" s="508" t="s">
        <v>1169</v>
      </c>
      <c r="T174" s="358">
        <v>1</v>
      </c>
      <c r="U174" s="358"/>
      <c r="V174" s="358"/>
      <c r="W174" s="358"/>
      <c r="Y174" s="497"/>
    </row>
    <row r="175" spans="1:25" s="54" customFormat="1" ht="30" customHeight="1" x14ac:dyDescent="0.25">
      <c r="A175" s="356" t="s">
        <v>1011</v>
      </c>
      <c r="B175" s="219" t="s">
        <v>965</v>
      </c>
      <c r="C175" s="684"/>
      <c r="D175" s="184" t="s">
        <v>697</v>
      </c>
      <c r="E175" s="495">
        <v>0</v>
      </c>
      <c r="F175" s="581">
        <v>0</v>
      </c>
      <c r="G175" s="582"/>
      <c r="H175" s="376"/>
      <c r="I175" s="493"/>
      <c r="J175" s="493">
        <f t="shared" ref="J175:J176" si="3">(F175+I175)/2</f>
        <v>0</v>
      </c>
      <c r="K175" s="681" t="s">
        <v>1086</v>
      </c>
      <c r="L175" s="682"/>
      <c r="M175" s="682"/>
      <c r="N175" s="682"/>
      <c r="O175" s="682"/>
      <c r="P175" s="682"/>
      <c r="Q175" s="682"/>
      <c r="R175" s="683"/>
      <c r="S175" s="508" t="s">
        <v>1173</v>
      </c>
      <c r="T175" s="358">
        <v>1</v>
      </c>
      <c r="U175" s="358"/>
      <c r="V175" s="358"/>
      <c r="W175" s="358"/>
      <c r="Y175" s="497"/>
    </row>
    <row r="176" spans="1:25" s="54" customFormat="1" ht="30" customHeight="1" x14ac:dyDescent="0.25">
      <c r="A176" s="356" t="s">
        <v>1011</v>
      </c>
      <c r="B176" s="219" t="s">
        <v>965</v>
      </c>
      <c r="C176" s="684"/>
      <c r="D176" s="184" t="s">
        <v>698</v>
      </c>
      <c r="E176" s="495">
        <v>0</v>
      </c>
      <c r="F176" s="581">
        <v>0</v>
      </c>
      <c r="G176" s="582"/>
      <c r="H176" s="376"/>
      <c r="I176" s="493"/>
      <c r="J176" s="493">
        <f t="shared" si="3"/>
        <v>0</v>
      </c>
      <c r="K176" s="681" t="s">
        <v>1086</v>
      </c>
      <c r="L176" s="682"/>
      <c r="M176" s="682"/>
      <c r="N176" s="682"/>
      <c r="O176" s="682"/>
      <c r="P176" s="682"/>
      <c r="Q176" s="682"/>
      <c r="R176" s="683"/>
      <c r="S176" s="508" t="s">
        <v>1173</v>
      </c>
      <c r="T176" s="358">
        <v>1</v>
      </c>
      <c r="U176" s="358"/>
      <c r="V176" s="358"/>
      <c r="W176" s="358"/>
      <c r="Y176" s="497"/>
    </row>
    <row r="177" spans="1:25" ht="26.25" customHeight="1" x14ac:dyDescent="0.25">
      <c r="B177" s="591" t="s">
        <v>966</v>
      </c>
      <c r="C177" s="591"/>
      <c r="D177" s="591"/>
      <c r="E177" s="591"/>
      <c r="F177" s="581">
        <f>AVERAGE(F169:G176)/5</f>
        <v>0</v>
      </c>
      <c r="G177" s="581"/>
      <c r="H177" s="491"/>
      <c r="I177" s="491">
        <f>SUM(I169:I174)/6</f>
        <v>1</v>
      </c>
      <c r="J177" s="491">
        <f>SUM(J169:J176)/6</f>
        <v>1</v>
      </c>
      <c r="K177" s="622"/>
      <c r="L177" s="702"/>
      <c r="M177" s="702"/>
      <c r="N177" s="702"/>
      <c r="O177" s="702"/>
      <c r="P177" s="702"/>
      <c r="Q177" s="702"/>
      <c r="R177" s="623"/>
      <c r="S177" s="493"/>
      <c r="T177" s="358"/>
      <c r="U177" s="358"/>
      <c r="V177" s="358"/>
      <c r="W177" s="358"/>
    </row>
    <row r="178" spans="1:25" ht="26.25" customHeight="1" x14ac:dyDescent="0.25">
      <c r="B178" s="479"/>
      <c r="C178" s="479"/>
      <c r="D178" s="479"/>
      <c r="E178" s="479"/>
      <c r="F178" s="477"/>
      <c r="G178" s="477"/>
      <c r="H178" s="477"/>
      <c r="I178" s="477"/>
      <c r="J178" s="477"/>
      <c r="K178" s="213"/>
      <c r="L178" s="213"/>
      <c r="M178" s="213"/>
      <c r="N178" s="213"/>
      <c r="O178" s="213"/>
      <c r="P178" s="213"/>
      <c r="Q178" s="213"/>
      <c r="R178" s="213"/>
      <c r="S178" s="358"/>
      <c r="T178" s="358"/>
      <c r="U178" s="358"/>
      <c r="V178" s="358"/>
      <c r="W178" s="358"/>
    </row>
    <row r="179" spans="1:25" ht="26.25" customHeight="1" x14ac:dyDescent="0.25">
      <c r="B179" s="479"/>
      <c r="C179" s="479"/>
      <c r="D179" s="479"/>
      <c r="E179" s="479"/>
      <c r="F179" s="477"/>
      <c r="G179" s="477"/>
      <c r="H179" s="477"/>
      <c r="I179" s="477"/>
      <c r="J179" s="477"/>
      <c r="K179" s="213"/>
      <c r="L179" s="213"/>
      <c r="M179" s="213"/>
      <c r="N179" s="213"/>
      <c r="O179" s="213"/>
      <c r="P179" s="213"/>
      <c r="Q179" s="213"/>
      <c r="R179" s="213"/>
      <c r="S179" s="358"/>
      <c r="T179" s="358"/>
      <c r="U179" s="358"/>
      <c r="V179" s="358"/>
      <c r="W179" s="358"/>
    </row>
    <row r="180" spans="1:25" x14ac:dyDescent="0.25">
      <c r="S180" s="358"/>
      <c r="T180" s="358"/>
      <c r="U180" s="358"/>
      <c r="V180" s="358"/>
      <c r="W180" s="358"/>
    </row>
    <row r="181" spans="1:25" x14ac:dyDescent="0.25">
      <c r="C181" s="450" t="s">
        <v>699</v>
      </c>
      <c r="D181" s="450"/>
      <c r="E181" s="450"/>
      <c r="F181" s="450"/>
      <c r="G181" s="450"/>
      <c r="H181" s="450"/>
      <c r="I181" s="450"/>
      <c r="J181" s="450"/>
      <c r="K181" s="450"/>
      <c r="L181" s="450"/>
      <c r="M181" s="450"/>
      <c r="N181" s="450"/>
      <c r="O181" s="450"/>
      <c r="S181" s="358"/>
      <c r="T181" s="358"/>
      <c r="U181" s="358"/>
      <c r="V181" s="358"/>
      <c r="W181" s="358"/>
    </row>
    <row r="182" spans="1:25" x14ac:dyDescent="0.25">
      <c r="S182" s="358"/>
      <c r="T182" s="358"/>
      <c r="U182" s="358"/>
      <c r="V182" s="358"/>
      <c r="W182" s="358"/>
    </row>
    <row r="183" spans="1:25" s="231" customFormat="1" ht="54.75" customHeight="1" x14ac:dyDescent="0.25">
      <c r="A183" s="357"/>
      <c r="C183" s="232"/>
      <c r="D183" s="233" t="s">
        <v>1040</v>
      </c>
      <c r="E183" s="233" t="s">
        <v>1041</v>
      </c>
      <c r="F183" s="233" t="s">
        <v>1042</v>
      </c>
      <c r="G183" s="232"/>
      <c r="H183" s="232"/>
      <c r="I183" s="232"/>
      <c r="J183" s="232"/>
      <c r="K183" s="232"/>
      <c r="L183" s="232"/>
      <c r="M183" s="232"/>
      <c r="N183" s="232"/>
      <c r="O183" s="232"/>
      <c r="P183" s="234"/>
      <c r="Q183" s="234"/>
      <c r="R183" s="234"/>
      <c r="S183" s="357"/>
      <c r="T183" s="357"/>
      <c r="U183" s="357"/>
      <c r="V183" s="357"/>
      <c r="W183" s="357"/>
      <c r="X183" s="506"/>
      <c r="Y183" s="498"/>
    </row>
    <row r="184" spans="1:25" s="54" customFormat="1" x14ac:dyDescent="0.25">
      <c r="A184" s="356"/>
      <c r="C184" s="219" t="s">
        <v>965</v>
      </c>
      <c r="D184" s="482" t="s">
        <v>1141</v>
      </c>
      <c r="E184" s="482" t="s">
        <v>1141</v>
      </c>
      <c r="F184" s="482" t="s">
        <v>1141</v>
      </c>
      <c r="G184" s="468"/>
      <c r="H184" s="468"/>
      <c r="I184" s="468"/>
      <c r="J184" s="468"/>
      <c r="K184" s="468"/>
      <c r="L184" s="468"/>
      <c r="M184" s="468"/>
      <c r="N184" s="468"/>
      <c r="O184" s="468"/>
      <c r="P184" s="178"/>
      <c r="Q184" s="178"/>
      <c r="R184" s="178"/>
      <c r="S184" s="356"/>
      <c r="T184" s="356"/>
      <c r="U184" s="356"/>
      <c r="V184" s="356"/>
      <c r="W184" s="356"/>
      <c r="X184" s="223"/>
      <c r="Y184" s="497"/>
    </row>
    <row r="185" spans="1:25" s="54" customFormat="1" ht="30" x14ac:dyDescent="0.25">
      <c r="A185" s="356"/>
      <c r="C185" s="61" t="s">
        <v>962</v>
      </c>
      <c r="D185" s="482" t="s">
        <v>1141</v>
      </c>
      <c r="E185" s="482" t="s">
        <v>1141</v>
      </c>
      <c r="F185" s="482" t="s">
        <v>1141</v>
      </c>
      <c r="G185" s="468"/>
      <c r="H185" s="468"/>
      <c r="I185" s="468"/>
      <c r="J185" s="468"/>
      <c r="K185" s="468"/>
      <c r="L185" s="468"/>
      <c r="M185" s="468"/>
      <c r="N185" s="468"/>
      <c r="O185" s="468"/>
      <c r="P185" s="178"/>
      <c r="Q185" s="178"/>
      <c r="R185" s="178"/>
      <c r="S185" s="356"/>
      <c r="T185" s="356"/>
      <c r="U185" s="356"/>
      <c r="V185" s="356"/>
      <c r="W185" s="356"/>
      <c r="X185" s="223"/>
      <c r="Y185" s="497"/>
    </row>
    <row r="186" spans="1:25" s="54" customFormat="1" x14ac:dyDescent="0.25">
      <c r="A186" s="356"/>
      <c r="C186" s="61" t="s">
        <v>963</v>
      </c>
      <c r="D186" s="482" t="s">
        <v>1141</v>
      </c>
      <c r="E186" s="482" t="s">
        <v>1141</v>
      </c>
      <c r="F186" s="482" t="s">
        <v>1141</v>
      </c>
      <c r="G186" s="468"/>
      <c r="H186" s="468"/>
      <c r="I186" s="468"/>
      <c r="J186" s="468"/>
      <c r="K186" s="468"/>
      <c r="L186" s="468"/>
      <c r="M186" s="468"/>
      <c r="N186" s="468"/>
      <c r="O186" s="468"/>
      <c r="P186" s="178"/>
      <c r="Q186" s="178"/>
      <c r="R186" s="178"/>
      <c r="S186" s="356"/>
      <c r="T186" s="356"/>
      <c r="U186" s="356"/>
      <c r="V186" s="356"/>
      <c r="W186" s="356"/>
      <c r="X186" s="223"/>
      <c r="Y186" s="497"/>
    </row>
    <row r="187" spans="1:25" x14ac:dyDescent="0.25">
      <c r="B187" s="222"/>
      <c r="C187" s="221"/>
      <c r="D187" s="468"/>
      <c r="E187" s="468"/>
      <c r="F187" s="229"/>
      <c r="G187" s="468"/>
      <c r="H187" s="468"/>
      <c r="I187" s="468"/>
      <c r="J187" s="468"/>
      <c r="K187" s="468"/>
      <c r="L187" s="468"/>
      <c r="M187" s="468"/>
      <c r="N187" s="468"/>
      <c r="O187" s="468"/>
      <c r="P187" s="235"/>
      <c r="Q187" s="235"/>
      <c r="R187" s="235"/>
      <c r="S187" s="358"/>
      <c r="T187" s="358"/>
      <c r="U187" s="358"/>
      <c r="V187" s="358"/>
      <c r="W187" s="358"/>
    </row>
    <row r="188" spans="1:25" x14ac:dyDescent="0.25">
      <c r="B188" s="222"/>
      <c r="C188" s="221"/>
      <c r="D188" s="468"/>
      <c r="E188" s="618" t="s">
        <v>977</v>
      </c>
      <c r="F188" s="618"/>
      <c r="G188" s="618"/>
      <c r="H188" s="618" t="s">
        <v>1176</v>
      </c>
      <c r="I188" s="618"/>
      <c r="J188" s="692" t="s">
        <v>1174</v>
      </c>
      <c r="K188" s="252"/>
      <c r="L188" s="181"/>
      <c r="M188" s="181"/>
      <c r="N188" s="181"/>
      <c r="O188" s="181"/>
      <c r="P188" s="178"/>
      <c r="Q188" s="178"/>
      <c r="R188" s="178"/>
      <c r="T188" s="54"/>
      <c r="U188" s="54"/>
      <c r="V188" s="54"/>
      <c r="W188" s="54"/>
    </row>
    <row r="189" spans="1:25" s="215" customFormat="1" ht="45" x14ac:dyDescent="0.25">
      <c r="A189" s="355"/>
      <c r="B189" s="473" t="s">
        <v>964</v>
      </c>
      <c r="C189" s="473" t="s">
        <v>967</v>
      </c>
      <c r="D189" s="480" t="s">
        <v>968</v>
      </c>
      <c r="E189" s="480" t="s">
        <v>921</v>
      </c>
      <c r="F189" s="700" t="s">
        <v>874</v>
      </c>
      <c r="G189" s="700"/>
      <c r="H189" s="510" t="s">
        <v>921</v>
      </c>
      <c r="I189" s="510" t="s">
        <v>979</v>
      </c>
      <c r="J189" s="692"/>
      <c r="K189" s="691" t="s">
        <v>875</v>
      </c>
      <c r="L189" s="678"/>
      <c r="M189" s="678"/>
      <c r="N189" s="678"/>
      <c r="O189" s="678"/>
      <c r="P189" s="678"/>
      <c r="Q189" s="678"/>
      <c r="R189" s="679"/>
      <c r="S189" s="517" t="s">
        <v>1170</v>
      </c>
      <c r="T189" s="356"/>
      <c r="U189" s="356"/>
      <c r="V189" s="356"/>
      <c r="W189" s="356"/>
      <c r="Y189" s="500"/>
    </row>
    <row r="190" spans="1:25" s="54" customFormat="1" ht="28.9" customHeight="1" x14ac:dyDescent="0.25">
      <c r="A190" s="356" t="s">
        <v>1013</v>
      </c>
      <c r="B190" s="219" t="s">
        <v>965</v>
      </c>
      <c r="C190" s="476" t="s">
        <v>532</v>
      </c>
      <c r="D190" s="226" t="s">
        <v>707</v>
      </c>
      <c r="E190" s="495"/>
      <c r="F190" s="582"/>
      <c r="G190" s="582"/>
      <c r="H190" s="376"/>
      <c r="I190" s="493">
        <v>0</v>
      </c>
      <c r="J190" s="493">
        <f t="shared" ref="J190:J195" si="4">(F190+I190)/2</f>
        <v>0</v>
      </c>
      <c r="K190" s="681" t="s">
        <v>1086</v>
      </c>
      <c r="L190" s="682"/>
      <c r="M190" s="682"/>
      <c r="N190" s="682"/>
      <c r="O190" s="682"/>
      <c r="P190" s="682"/>
      <c r="Q190" s="682"/>
      <c r="R190" s="683"/>
      <c r="S190" s="508" t="s">
        <v>1173</v>
      </c>
      <c r="T190" s="358"/>
      <c r="U190" s="358"/>
      <c r="V190" s="358"/>
      <c r="W190" s="358"/>
      <c r="Y190" s="497"/>
    </row>
    <row r="191" spans="1:25" s="54" customFormat="1" ht="28.9" customHeight="1" x14ac:dyDescent="0.25">
      <c r="A191" s="356" t="s">
        <v>1013</v>
      </c>
      <c r="B191" s="219" t="s">
        <v>965</v>
      </c>
      <c r="C191" s="703" t="s">
        <v>36</v>
      </c>
      <c r="D191" s="189" t="s">
        <v>705</v>
      </c>
      <c r="E191" s="495"/>
      <c r="F191" s="582"/>
      <c r="G191" s="582"/>
      <c r="H191" s="376"/>
      <c r="I191" s="493">
        <v>0</v>
      </c>
      <c r="J191" s="493">
        <f t="shared" si="4"/>
        <v>0</v>
      </c>
      <c r="K191" s="681" t="s">
        <v>1086</v>
      </c>
      <c r="L191" s="682"/>
      <c r="M191" s="682"/>
      <c r="N191" s="682"/>
      <c r="O191" s="682"/>
      <c r="P191" s="682"/>
      <c r="Q191" s="682"/>
      <c r="R191" s="683"/>
      <c r="S191" s="508" t="s">
        <v>1173</v>
      </c>
      <c r="T191" s="358"/>
      <c r="U191" s="358"/>
      <c r="V191" s="358"/>
      <c r="W191" s="358"/>
      <c r="Y191" s="497"/>
    </row>
    <row r="192" spans="1:25" s="54" customFormat="1" ht="30" customHeight="1" x14ac:dyDescent="0.25">
      <c r="A192" s="356" t="s">
        <v>1012</v>
      </c>
      <c r="B192" s="219" t="s">
        <v>965</v>
      </c>
      <c r="C192" s="703"/>
      <c r="D192" s="186" t="s">
        <v>706</v>
      </c>
      <c r="E192" s="495">
        <v>0</v>
      </c>
      <c r="F192" s="581">
        <v>0</v>
      </c>
      <c r="G192" s="581"/>
      <c r="H192" s="376"/>
      <c r="I192" s="493">
        <v>0</v>
      </c>
      <c r="J192" s="493">
        <f t="shared" si="4"/>
        <v>0</v>
      </c>
      <c r="K192" s="681" t="s">
        <v>1086</v>
      </c>
      <c r="L192" s="682"/>
      <c r="M192" s="682"/>
      <c r="N192" s="682"/>
      <c r="O192" s="682"/>
      <c r="P192" s="682"/>
      <c r="Q192" s="682"/>
      <c r="R192" s="683"/>
      <c r="S192" s="508" t="s">
        <v>1173</v>
      </c>
      <c r="T192" s="358"/>
      <c r="U192" s="358"/>
      <c r="V192" s="358"/>
      <c r="W192" s="358"/>
      <c r="Y192" s="497"/>
    </row>
    <row r="193" spans="1:25" s="54" customFormat="1" ht="30" customHeight="1" x14ac:dyDescent="0.25">
      <c r="A193" s="356" t="s">
        <v>1012</v>
      </c>
      <c r="B193" s="219" t="s">
        <v>965</v>
      </c>
      <c r="C193" s="703"/>
      <c r="D193" s="186" t="s">
        <v>708</v>
      </c>
      <c r="E193" s="495">
        <v>0</v>
      </c>
      <c r="F193" s="581">
        <v>0</v>
      </c>
      <c r="G193" s="581"/>
      <c r="H193" s="376"/>
      <c r="I193" s="493">
        <v>0</v>
      </c>
      <c r="J193" s="493">
        <f t="shared" si="4"/>
        <v>0</v>
      </c>
      <c r="K193" s="681" t="s">
        <v>1086</v>
      </c>
      <c r="L193" s="682"/>
      <c r="M193" s="682"/>
      <c r="N193" s="682"/>
      <c r="O193" s="682"/>
      <c r="P193" s="682"/>
      <c r="Q193" s="682"/>
      <c r="R193" s="683"/>
      <c r="S193" s="508" t="s">
        <v>1173</v>
      </c>
      <c r="T193" s="358"/>
      <c r="U193" s="358"/>
      <c r="V193" s="358"/>
      <c r="W193" s="358"/>
      <c r="Y193" s="497"/>
    </row>
    <row r="194" spans="1:25" s="54" customFormat="1" ht="30" customHeight="1" x14ac:dyDescent="0.25">
      <c r="A194" s="356" t="s">
        <v>1011</v>
      </c>
      <c r="B194" s="219" t="s">
        <v>965</v>
      </c>
      <c r="C194" s="703"/>
      <c r="D194" s="184" t="s">
        <v>709</v>
      </c>
      <c r="E194" s="495">
        <v>0</v>
      </c>
      <c r="F194" s="581">
        <v>0</v>
      </c>
      <c r="G194" s="581"/>
      <c r="H194" s="376"/>
      <c r="I194" s="493">
        <v>0</v>
      </c>
      <c r="J194" s="493">
        <f t="shared" si="4"/>
        <v>0</v>
      </c>
      <c r="K194" s="681" t="s">
        <v>1086</v>
      </c>
      <c r="L194" s="682"/>
      <c r="M194" s="682"/>
      <c r="N194" s="682"/>
      <c r="O194" s="682"/>
      <c r="P194" s="682"/>
      <c r="Q194" s="682"/>
      <c r="R194" s="683"/>
      <c r="S194" s="508" t="s">
        <v>1173</v>
      </c>
      <c r="T194" s="358"/>
      <c r="U194" s="358"/>
      <c r="V194" s="358"/>
      <c r="W194" s="358"/>
      <c r="Y194" s="497"/>
    </row>
    <row r="195" spans="1:25" s="54" customFormat="1" ht="28.9" customHeight="1" x14ac:dyDescent="0.25">
      <c r="A195" s="356" t="s">
        <v>1011</v>
      </c>
      <c r="B195" s="219" t="s">
        <v>965</v>
      </c>
      <c r="C195" s="703"/>
      <c r="D195" s="184" t="s">
        <v>710</v>
      </c>
      <c r="E195" s="495">
        <v>0</v>
      </c>
      <c r="F195" s="581">
        <v>0</v>
      </c>
      <c r="G195" s="581"/>
      <c r="H195" s="376"/>
      <c r="I195" s="493">
        <v>0</v>
      </c>
      <c r="J195" s="493">
        <f t="shared" si="4"/>
        <v>0</v>
      </c>
      <c r="K195" s="681" t="s">
        <v>1086</v>
      </c>
      <c r="L195" s="682"/>
      <c r="M195" s="682"/>
      <c r="N195" s="682"/>
      <c r="O195" s="682"/>
      <c r="P195" s="682"/>
      <c r="Q195" s="682"/>
      <c r="R195" s="683"/>
      <c r="S195" s="508" t="s">
        <v>1173</v>
      </c>
      <c r="T195" s="358">
        <v>1</v>
      </c>
      <c r="U195" s="358"/>
      <c r="V195" s="358"/>
      <c r="W195" s="358"/>
      <c r="Y195" s="497"/>
    </row>
    <row r="196" spans="1:25" ht="26.25" customHeight="1" x14ac:dyDescent="0.25">
      <c r="B196" s="591" t="s">
        <v>966</v>
      </c>
      <c r="C196" s="591"/>
      <c r="D196" s="591"/>
      <c r="E196" s="591"/>
      <c r="F196" s="581">
        <f>AVERAGE(F190:G195)</f>
        <v>0</v>
      </c>
      <c r="G196" s="581"/>
      <c r="H196" s="491"/>
      <c r="I196" s="491"/>
      <c r="J196" s="491">
        <f>SUM(J190:J195)/6</f>
        <v>0</v>
      </c>
      <c r="K196" s="622"/>
      <c r="L196" s="702"/>
      <c r="M196" s="702"/>
      <c r="N196" s="702"/>
      <c r="O196" s="702"/>
      <c r="P196" s="702"/>
      <c r="Q196" s="702"/>
      <c r="R196" s="623"/>
      <c r="S196" s="493">
        <f>J196/6</f>
        <v>0</v>
      </c>
      <c r="T196" s="358"/>
      <c r="U196" s="358"/>
      <c r="V196" s="358"/>
      <c r="W196" s="358"/>
    </row>
    <row r="197" spans="1:25" ht="26.25" customHeight="1" x14ac:dyDescent="0.25">
      <c r="B197" s="479"/>
      <c r="C197" s="479"/>
      <c r="D197" s="479"/>
      <c r="E197" s="479"/>
      <c r="F197" s="477"/>
      <c r="G197" s="477"/>
      <c r="H197" s="477"/>
      <c r="I197" s="477"/>
      <c r="J197" s="477"/>
      <c r="K197" s="213"/>
      <c r="L197" s="213"/>
      <c r="M197" s="213"/>
      <c r="N197" s="213"/>
      <c r="O197" s="213"/>
      <c r="P197" s="213"/>
      <c r="Q197" s="213"/>
      <c r="R197" s="213"/>
      <c r="S197" s="358"/>
      <c r="T197" s="358"/>
      <c r="U197" s="358"/>
      <c r="V197" s="358"/>
      <c r="W197" s="358"/>
    </row>
    <row r="198" spans="1:25" x14ac:dyDescent="0.25">
      <c r="S198" s="358"/>
      <c r="T198" s="358"/>
      <c r="U198" s="358"/>
      <c r="V198" s="358"/>
      <c r="W198" s="358"/>
    </row>
    <row r="199" spans="1:25" x14ac:dyDescent="0.25">
      <c r="C199" s="450" t="s">
        <v>711</v>
      </c>
      <c r="D199" s="450"/>
      <c r="E199" s="450"/>
      <c r="F199" s="450"/>
      <c r="G199" s="450"/>
      <c r="H199" s="450"/>
      <c r="I199" s="450"/>
      <c r="J199" s="450"/>
      <c r="K199" s="450"/>
      <c r="L199" s="450"/>
      <c r="M199" s="450"/>
      <c r="N199" s="450"/>
      <c r="O199" s="450"/>
      <c r="S199" s="358"/>
      <c r="T199" s="358"/>
      <c r="U199" s="358"/>
      <c r="V199" s="358"/>
      <c r="W199" s="358"/>
    </row>
    <row r="200" spans="1:25" x14ac:dyDescent="0.25">
      <c r="S200" s="358"/>
      <c r="T200" s="358"/>
      <c r="U200" s="358"/>
      <c r="V200" s="358"/>
      <c r="W200" s="358"/>
    </row>
    <row r="201" spans="1:25" s="231" customFormat="1" ht="47.25" customHeight="1" x14ac:dyDescent="0.25">
      <c r="A201" s="357"/>
      <c r="C201" s="232"/>
      <c r="D201" s="233" t="s">
        <v>1040</v>
      </c>
      <c r="E201" s="233" t="s">
        <v>1041</v>
      </c>
      <c r="F201" s="233" t="s">
        <v>1042</v>
      </c>
      <c r="G201" s="232"/>
      <c r="H201" s="232"/>
      <c r="I201" s="232"/>
      <c r="J201" s="232"/>
      <c r="K201" s="232"/>
      <c r="L201" s="232"/>
      <c r="M201" s="232"/>
      <c r="N201" s="232"/>
      <c r="O201" s="232"/>
      <c r="P201" s="234"/>
      <c r="Q201" s="234"/>
      <c r="R201" s="234"/>
      <c r="S201" s="357"/>
      <c r="T201" s="357"/>
      <c r="U201" s="357"/>
      <c r="V201" s="357"/>
      <c r="W201" s="357"/>
      <c r="X201" s="506"/>
      <c r="Y201" s="498"/>
    </row>
    <row r="202" spans="1:25" s="54" customFormat="1" x14ac:dyDescent="0.25">
      <c r="A202" s="356"/>
      <c r="C202" s="219" t="s">
        <v>965</v>
      </c>
      <c r="D202" s="482">
        <v>2</v>
      </c>
      <c r="E202" s="482">
        <v>2</v>
      </c>
      <c r="F202" s="574">
        <v>1</v>
      </c>
      <c r="G202" s="468"/>
      <c r="H202" s="468"/>
      <c r="I202" s="468"/>
      <c r="J202" s="468"/>
      <c r="K202" s="468"/>
      <c r="L202" s="468"/>
      <c r="M202" s="468"/>
      <c r="N202" s="468"/>
      <c r="O202" s="468"/>
      <c r="P202" s="178"/>
      <c r="Q202" s="178"/>
      <c r="R202" s="178"/>
      <c r="S202" s="356"/>
      <c r="T202" s="356"/>
      <c r="U202" s="356"/>
      <c r="V202" s="356"/>
      <c r="W202" s="356"/>
      <c r="X202" s="223"/>
      <c r="Y202" s="497"/>
    </row>
    <row r="203" spans="1:25" s="54" customFormat="1" ht="30" x14ac:dyDescent="0.25">
      <c r="A203" s="356"/>
      <c r="C203" s="61" t="s">
        <v>962</v>
      </c>
      <c r="D203" s="482" t="s">
        <v>1141</v>
      </c>
      <c r="E203" s="482" t="s">
        <v>1141</v>
      </c>
      <c r="F203" s="482" t="s">
        <v>1141</v>
      </c>
      <c r="G203" s="468"/>
      <c r="H203" s="468"/>
      <c r="I203" s="468"/>
      <c r="J203" s="468"/>
      <c r="K203" s="468"/>
      <c r="L203" s="468"/>
      <c r="M203" s="468"/>
      <c r="N203" s="468"/>
      <c r="O203" s="468"/>
      <c r="P203" s="178"/>
      <c r="Q203" s="178"/>
      <c r="R203" s="178"/>
      <c r="S203" s="356"/>
      <c r="T203" s="356"/>
      <c r="U203" s="356"/>
      <c r="V203" s="356"/>
      <c r="W203" s="356"/>
      <c r="X203" s="223"/>
      <c r="Y203" s="497"/>
    </row>
    <row r="204" spans="1:25" s="54" customFormat="1" x14ac:dyDescent="0.25">
      <c r="A204" s="356"/>
      <c r="C204" s="61" t="s">
        <v>963</v>
      </c>
      <c r="D204" s="482" t="s">
        <v>1141</v>
      </c>
      <c r="E204" s="482" t="s">
        <v>1141</v>
      </c>
      <c r="F204" s="482" t="s">
        <v>1141</v>
      </c>
      <c r="G204" s="468"/>
      <c r="H204" s="468"/>
      <c r="I204" s="468"/>
      <c r="J204" s="468"/>
      <c r="K204" s="468"/>
      <c r="L204" s="468"/>
      <c r="M204" s="468"/>
      <c r="N204" s="468"/>
      <c r="O204" s="468"/>
      <c r="P204" s="178"/>
      <c r="Q204" s="178"/>
      <c r="R204" s="178"/>
      <c r="S204" s="356"/>
      <c r="T204" s="356"/>
      <c r="U204" s="356"/>
      <c r="V204" s="356"/>
      <c r="W204" s="356"/>
      <c r="X204" s="223"/>
      <c r="Y204" s="497"/>
    </row>
    <row r="205" spans="1:25" s="54" customFormat="1" ht="15" customHeight="1" x14ac:dyDescent="0.25">
      <c r="A205" s="356"/>
      <c r="C205" s="221"/>
      <c r="D205" s="468"/>
      <c r="E205" s="468"/>
      <c r="F205" s="229"/>
      <c r="G205" s="468"/>
      <c r="H205" s="468"/>
      <c r="I205" s="468"/>
      <c r="J205" s="468"/>
      <c r="K205" s="468"/>
      <c r="L205" s="468"/>
      <c r="M205" s="468"/>
      <c r="N205" s="468"/>
      <c r="O205" s="468"/>
      <c r="P205" s="178"/>
      <c r="Q205" s="178"/>
      <c r="R205" s="178"/>
      <c r="S205" s="356"/>
      <c r="T205" s="356"/>
      <c r="U205" s="356"/>
      <c r="V205" s="356"/>
      <c r="W205" s="356"/>
      <c r="X205" s="223"/>
      <c r="Y205" s="497"/>
    </row>
    <row r="206" spans="1:25" s="54" customFormat="1" ht="15" customHeight="1" x14ac:dyDescent="0.25">
      <c r="A206" s="356"/>
      <c r="C206" s="221"/>
      <c r="D206" s="468"/>
      <c r="E206" s="618" t="s">
        <v>977</v>
      </c>
      <c r="F206" s="618"/>
      <c r="G206" s="618"/>
      <c r="H206" s="618" t="s">
        <v>1176</v>
      </c>
      <c r="I206" s="618"/>
      <c r="J206" s="692" t="s">
        <v>1174</v>
      </c>
      <c r="K206" s="252"/>
      <c r="L206" s="181"/>
      <c r="M206" s="181"/>
      <c r="N206" s="181"/>
      <c r="O206" s="181"/>
      <c r="P206" s="178"/>
      <c r="Q206" s="178"/>
      <c r="R206" s="178"/>
      <c r="Y206" s="497"/>
    </row>
    <row r="207" spans="1:25" s="215" customFormat="1" ht="45" x14ac:dyDescent="0.25">
      <c r="A207" s="355"/>
      <c r="B207" s="473" t="s">
        <v>964</v>
      </c>
      <c r="C207" s="473" t="s">
        <v>967</v>
      </c>
      <c r="D207" s="480" t="s">
        <v>968</v>
      </c>
      <c r="E207" s="480" t="s">
        <v>921</v>
      </c>
      <c r="F207" s="700" t="s">
        <v>874</v>
      </c>
      <c r="G207" s="700"/>
      <c r="H207" s="510" t="s">
        <v>921</v>
      </c>
      <c r="I207" s="510" t="s">
        <v>979</v>
      </c>
      <c r="J207" s="692"/>
      <c r="K207" s="691" t="s">
        <v>875</v>
      </c>
      <c r="L207" s="678"/>
      <c r="M207" s="678"/>
      <c r="N207" s="678"/>
      <c r="O207" s="678"/>
      <c r="P207" s="678"/>
      <c r="Q207" s="678"/>
      <c r="R207" s="679"/>
      <c r="S207" s="517" t="s">
        <v>1170</v>
      </c>
      <c r="T207" s="356"/>
      <c r="U207" s="356"/>
      <c r="V207" s="356"/>
      <c r="W207" s="356"/>
      <c r="Y207" s="500"/>
    </row>
    <row r="208" spans="1:25" s="54" customFormat="1" ht="28.9" customHeight="1" x14ac:dyDescent="0.25">
      <c r="A208" s="356"/>
      <c r="B208" s="219" t="s">
        <v>965</v>
      </c>
      <c r="C208" s="703" t="s">
        <v>36</v>
      </c>
      <c r="D208" s="228" t="s">
        <v>738</v>
      </c>
      <c r="E208" s="495">
        <v>0</v>
      </c>
      <c r="F208" s="581">
        <v>0</v>
      </c>
      <c r="G208" s="582"/>
      <c r="H208" s="376">
        <v>1</v>
      </c>
      <c r="I208" s="493">
        <v>1</v>
      </c>
      <c r="J208" s="493">
        <v>1</v>
      </c>
      <c r="K208" s="681" t="s">
        <v>1180</v>
      </c>
      <c r="L208" s="682"/>
      <c r="M208" s="682"/>
      <c r="N208" s="682"/>
      <c r="O208" s="682"/>
      <c r="P208" s="682"/>
      <c r="Q208" s="682"/>
      <c r="R208" s="683"/>
      <c r="S208" s="508" t="s">
        <v>1169</v>
      </c>
      <c r="T208" s="358">
        <v>1</v>
      </c>
      <c r="U208" s="358"/>
      <c r="V208" s="358"/>
      <c r="W208" s="358"/>
      <c r="Y208" s="497"/>
    </row>
    <row r="209" spans="1:25" s="54" customFormat="1" ht="30" customHeight="1" x14ac:dyDescent="0.25">
      <c r="A209" s="356"/>
      <c r="B209" s="219" t="s">
        <v>965</v>
      </c>
      <c r="C209" s="703"/>
      <c r="D209" s="186" t="s">
        <v>739</v>
      </c>
      <c r="E209" s="495">
        <v>0</v>
      </c>
      <c r="F209" s="581">
        <v>0</v>
      </c>
      <c r="G209" s="582"/>
      <c r="H209" s="376">
        <v>1</v>
      </c>
      <c r="I209" s="493">
        <v>1</v>
      </c>
      <c r="J209" s="493">
        <v>1</v>
      </c>
      <c r="K209" s="681" t="s">
        <v>1180</v>
      </c>
      <c r="L209" s="682"/>
      <c r="M209" s="682"/>
      <c r="N209" s="682"/>
      <c r="O209" s="682"/>
      <c r="P209" s="682"/>
      <c r="Q209" s="682"/>
      <c r="R209" s="683"/>
      <c r="S209" s="508" t="s">
        <v>1169</v>
      </c>
      <c r="T209" s="358">
        <v>1</v>
      </c>
      <c r="U209" s="358"/>
      <c r="V209" s="358"/>
      <c r="W209" s="358"/>
      <c r="Y209" s="497"/>
    </row>
    <row r="210" spans="1:25" s="54" customFormat="1" ht="30" customHeight="1" x14ac:dyDescent="0.25">
      <c r="A210" s="356"/>
      <c r="B210" s="219" t="s">
        <v>965</v>
      </c>
      <c r="C210" s="703"/>
      <c r="D210" s="186" t="s">
        <v>740</v>
      </c>
      <c r="E210" s="495">
        <v>0</v>
      </c>
      <c r="F210" s="581">
        <v>0</v>
      </c>
      <c r="G210" s="582"/>
      <c r="H210" s="376"/>
      <c r="I210" s="493"/>
      <c r="J210" s="493"/>
      <c r="K210" s="681" t="s">
        <v>1086</v>
      </c>
      <c r="L210" s="682"/>
      <c r="M210" s="682"/>
      <c r="N210" s="682"/>
      <c r="O210" s="682"/>
      <c r="P210" s="682"/>
      <c r="Q210" s="682"/>
      <c r="R210" s="683"/>
      <c r="S210" s="508" t="s">
        <v>1173</v>
      </c>
      <c r="T210" s="358">
        <v>1</v>
      </c>
      <c r="U210" s="358"/>
      <c r="V210" s="358"/>
      <c r="W210" s="358"/>
      <c r="Y210" s="497"/>
    </row>
    <row r="211" spans="1:25" s="54" customFormat="1" ht="30" customHeight="1" x14ac:dyDescent="0.25">
      <c r="A211" s="356"/>
      <c r="B211" s="219" t="s">
        <v>965</v>
      </c>
      <c r="C211" s="703"/>
      <c r="D211" s="186" t="s">
        <v>741</v>
      </c>
      <c r="E211" s="495">
        <v>0</v>
      </c>
      <c r="F211" s="581">
        <v>0</v>
      </c>
      <c r="G211" s="582"/>
      <c r="H211" s="376"/>
      <c r="I211" s="493"/>
      <c r="J211" s="493"/>
      <c r="K211" s="681" t="s">
        <v>1086</v>
      </c>
      <c r="L211" s="682"/>
      <c r="M211" s="682"/>
      <c r="N211" s="682"/>
      <c r="O211" s="682"/>
      <c r="P211" s="682"/>
      <c r="Q211" s="682"/>
      <c r="R211" s="683"/>
      <c r="S211" s="508" t="s">
        <v>1173</v>
      </c>
      <c r="T211" s="358">
        <v>1</v>
      </c>
      <c r="U211" s="358"/>
      <c r="V211" s="358"/>
      <c r="W211" s="358"/>
      <c r="Y211" s="497"/>
    </row>
    <row r="212" spans="1:25" s="54" customFormat="1" ht="30" customHeight="1" x14ac:dyDescent="0.25">
      <c r="A212" s="356"/>
      <c r="B212" s="219" t="s">
        <v>965</v>
      </c>
      <c r="C212" s="703"/>
      <c r="D212" s="186" t="s">
        <v>742</v>
      </c>
      <c r="E212" s="495">
        <v>0</v>
      </c>
      <c r="F212" s="581">
        <v>0</v>
      </c>
      <c r="G212" s="582"/>
      <c r="H212" s="376"/>
      <c r="I212" s="493"/>
      <c r="J212" s="493"/>
      <c r="K212" s="681" t="s">
        <v>1086</v>
      </c>
      <c r="L212" s="682"/>
      <c r="M212" s="682"/>
      <c r="N212" s="682"/>
      <c r="O212" s="682"/>
      <c r="P212" s="682"/>
      <c r="Q212" s="682"/>
      <c r="R212" s="683"/>
      <c r="S212" s="508" t="s">
        <v>1173</v>
      </c>
      <c r="T212" s="358">
        <v>1</v>
      </c>
      <c r="U212" s="358"/>
      <c r="V212" s="358"/>
      <c r="W212" s="358"/>
      <c r="Y212" s="497"/>
    </row>
    <row r="213" spans="1:25" ht="26.25" customHeight="1" x14ac:dyDescent="0.25">
      <c r="B213" s="591" t="s">
        <v>966</v>
      </c>
      <c r="C213" s="591"/>
      <c r="D213" s="591"/>
      <c r="E213" s="591"/>
      <c r="F213" s="581">
        <f>AVERAGE(F208:G212)</f>
        <v>0</v>
      </c>
      <c r="G213" s="581"/>
      <c r="H213" s="491"/>
      <c r="I213" s="491">
        <f>SUM(I208:I209)/2</f>
        <v>1</v>
      </c>
      <c r="J213" s="491">
        <f>SUM(J208:J212)/2</f>
        <v>1</v>
      </c>
      <c r="K213" s="518"/>
      <c r="L213" s="519"/>
      <c r="M213" s="519"/>
      <c r="N213" s="519"/>
      <c r="O213" s="519"/>
      <c r="P213" s="519"/>
      <c r="Q213" s="519"/>
      <c r="R213" s="520"/>
      <c r="S213" s="493"/>
      <c r="T213" s="358"/>
      <c r="U213" s="358"/>
      <c r="V213" s="358"/>
      <c r="W213" s="358"/>
    </row>
    <row r="214" spans="1:25" x14ac:dyDescent="0.25">
      <c r="S214" s="358"/>
      <c r="T214" s="358"/>
      <c r="U214" s="358"/>
      <c r="V214" s="358"/>
      <c r="W214" s="358"/>
    </row>
    <row r="215" spans="1:25" x14ac:dyDescent="0.25">
      <c r="S215" s="358"/>
      <c r="T215" s="358">
        <f>SUM(T21:T214)</f>
        <v>85</v>
      </c>
      <c r="U215" s="358"/>
      <c r="V215" s="358"/>
      <c r="W215" s="358"/>
    </row>
    <row r="216" spans="1:25" x14ac:dyDescent="0.25">
      <c r="S216" s="358"/>
      <c r="T216" s="358"/>
      <c r="U216" s="358"/>
      <c r="V216" s="358"/>
      <c r="W216" s="358"/>
    </row>
    <row r="217" spans="1:25" x14ac:dyDescent="0.25">
      <c r="S217" s="358"/>
      <c r="T217" s="358"/>
      <c r="U217" s="358"/>
      <c r="V217" s="358"/>
      <c r="W217" s="358"/>
    </row>
    <row r="218" spans="1:25" x14ac:dyDescent="0.25">
      <c r="S218" s="358"/>
      <c r="T218" s="462">
        <f>+T215/137</f>
        <v>0.62043795620437958</v>
      </c>
      <c r="U218" s="358"/>
      <c r="V218" s="358"/>
      <c r="W218" s="358"/>
    </row>
    <row r="219" spans="1:25" x14ac:dyDescent="0.25">
      <c r="S219" s="358"/>
      <c r="T219" s="358"/>
      <c r="U219" s="358"/>
      <c r="V219" s="358"/>
      <c r="W219" s="358"/>
    </row>
    <row r="220" spans="1:25" x14ac:dyDescent="0.25">
      <c r="S220" s="358"/>
      <c r="T220" s="358"/>
      <c r="U220" s="358"/>
      <c r="V220" s="358"/>
      <c r="W220" s="358"/>
    </row>
    <row r="221" spans="1:25" x14ac:dyDescent="0.25">
      <c r="S221" s="358"/>
      <c r="T221" s="358"/>
      <c r="U221" s="358"/>
      <c r="V221" s="358"/>
      <c r="W221" s="358"/>
    </row>
    <row r="222" spans="1:25" x14ac:dyDescent="0.25">
      <c r="S222" s="358"/>
      <c r="T222" s="358"/>
      <c r="U222" s="358"/>
      <c r="V222" s="358"/>
      <c r="W222" s="358"/>
    </row>
    <row r="223" spans="1:25" x14ac:dyDescent="0.25">
      <c r="S223" s="358"/>
      <c r="T223" s="358"/>
      <c r="U223" s="358"/>
      <c r="V223" s="358"/>
      <c r="W223" s="358"/>
    </row>
    <row r="224" spans="1:25" x14ac:dyDescent="0.25">
      <c r="S224" s="358"/>
      <c r="T224" s="358"/>
      <c r="U224" s="358"/>
      <c r="V224" s="358"/>
      <c r="W224" s="358"/>
    </row>
    <row r="225" spans="19:23" x14ac:dyDescent="0.25">
      <c r="S225" s="358"/>
      <c r="T225" s="358"/>
      <c r="U225" s="358"/>
      <c r="V225" s="358"/>
      <c r="W225" s="358"/>
    </row>
    <row r="226" spans="19:23" x14ac:dyDescent="0.25">
      <c r="S226" s="358"/>
      <c r="T226" s="358"/>
      <c r="U226" s="358"/>
      <c r="V226" s="358"/>
      <c r="W226" s="358"/>
    </row>
    <row r="227" spans="19:23" x14ac:dyDescent="0.25">
      <c r="S227" s="358"/>
      <c r="T227" s="358"/>
      <c r="U227" s="358"/>
      <c r="V227" s="358"/>
      <c r="W227" s="358"/>
    </row>
    <row r="228" spans="19:23" x14ac:dyDescent="0.25">
      <c r="S228" s="358"/>
      <c r="T228" s="358"/>
      <c r="U228" s="358"/>
      <c r="V228" s="358"/>
      <c r="W228" s="358"/>
    </row>
    <row r="229" spans="19:23" x14ac:dyDescent="0.25">
      <c r="S229" s="358"/>
      <c r="T229" s="358"/>
      <c r="U229" s="358"/>
      <c r="V229" s="358"/>
      <c r="W229" s="358"/>
    </row>
    <row r="230" spans="19:23" x14ac:dyDescent="0.25">
      <c r="S230" s="358"/>
      <c r="T230" s="358"/>
      <c r="U230" s="358"/>
      <c r="V230" s="358"/>
      <c r="W230" s="358"/>
    </row>
    <row r="231" spans="19:23" x14ac:dyDescent="0.25">
      <c r="S231" s="358"/>
      <c r="T231" s="358"/>
      <c r="U231" s="358"/>
      <c r="V231" s="358"/>
      <c r="W231" s="358"/>
    </row>
    <row r="232" spans="19:23" x14ac:dyDescent="0.25">
      <c r="S232" s="358"/>
      <c r="T232" s="358"/>
      <c r="U232" s="358"/>
      <c r="V232" s="358"/>
      <c r="W232" s="358"/>
    </row>
    <row r="233" spans="19:23" x14ac:dyDescent="0.25">
      <c r="S233" s="358"/>
      <c r="T233" s="358"/>
      <c r="U233" s="358"/>
      <c r="V233" s="358"/>
      <c r="W233" s="358"/>
    </row>
    <row r="234" spans="19:23" x14ac:dyDescent="0.25">
      <c r="S234" s="358"/>
      <c r="T234" s="358"/>
      <c r="U234" s="358"/>
      <c r="V234" s="358"/>
      <c r="W234" s="358"/>
    </row>
    <row r="235" spans="19:23" x14ac:dyDescent="0.25">
      <c r="S235" s="358"/>
      <c r="T235" s="358"/>
      <c r="U235" s="358"/>
      <c r="V235" s="358"/>
      <c r="W235" s="358"/>
    </row>
    <row r="236" spans="19:23" x14ac:dyDescent="0.25">
      <c r="S236" s="358"/>
      <c r="T236" s="358"/>
      <c r="U236" s="358"/>
      <c r="V236" s="358"/>
      <c r="W236" s="358"/>
    </row>
    <row r="237" spans="19:23" x14ac:dyDescent="0.25">
      <c r="S237" s="358"/>
      <c r="T237" s="358"/>
      <c r="U237" s="358"/>
      <c r="V237" s="358"/>
      <c r="W237" s="358"/>
    </row>
    <row r="238" spans="19:23" x14ac:dyDescent="0.25">
      <c r="S238" s="358"/>
      <c r="T238" s="358"/>
      <c r="U238" s="358"/>
      <c r="V238" s="358"/>
      <c r="W238" s="358"/>
    </row>
    <row r="239" spans="19:23" x14ac:dyDescent="0.25">
      <c r="S239" s="358"/>
      <c r="T239" s="358"/>
      <c r="U239" s="358"/>
      <c r="V239" s="358"/>
      <c r="W239" s="358"/>
    </row>
    <row r="240" spans="19:23" x14ac:dyDescent="0.25">
      <c r="S240" s="358"/>
      <c r="T240" s="358"/>
      <c r="U240" s="358"/>
      <c r="V240" s="358"/>
      <c r="W240" s="358"/>
    </row>
    <row r="241" spans="19:23" x14ac:dyDescent="0.25">
      <c r="S241" s="358"/>
      <c r="T241" s="358"/>
      <c r="U241" s="358"/>
      <c r="V241" s="358"/>
      <c r="W241" s="358"/>
    </row>
    <row r="242" spans="19:23" x14ac:dyDescent="0.25">
      <c r="S242" s="358"/>
      <c r="T242" s="358"/>
      <c r="U242" s="358"/>
      <c r="V242" s="358"/>
      <c r="W242" s="358"/>
    </row>
    <row r="243" spans="19:23" x14ac:dyDescent="0.25">
      <c r="S243" s="358"/>
      <c r="T243" s="358"/>
      <c r="U243" s="358"/>
      <c r="V243" s="358"/>
      <c r="W243" s="358"/>
    </row>
    <row r="244" spans="19:23" x14ac:dyDescent="0.25">
      <c r="S244" s="358"/>
      <c r="T244" s="358"/>
      <c r="U244" s="358"/>
      <c r="V244" s="358"/>
      <c r="W244" s="358"/>
    </row>
    <row r="245" spans="19:23" x14ac:dyDescent="0.25">
      <c r="S245" s="358"/>
      <c r="T245" s="358"/>
      <c r="U245" s="358"/>
      <c r="V245" s="358"/>
      <c r="W245" s="358"/>
    </row>
    <row r="246" spans="19:23" x14ac:dyDescent="0.25">
      <c r="S246" s="358"/>
      <c r="T246" s="358"/>
      <c r="U246" s="358"/>
      <c r="V246" s="358"/>
      <c r="W246" s="358"/>
    </row>
    <row r="247" spans="19:23" x14ac:dyDescent="0.25">
      <c r="S247" s="358"/>
      <c r="T247" s="358"/>
      <c r="U247" s="358"/>
      <c r="V247" s="358"/>
      <c r="W247" s="358"/>
    </row>
    <row r="248" spans="19:23" x14ac:dyDescent="0.25">
      <c r="S248" s="358"/>
      <c r="T248" s="358"/>
      <c r="U248" s="358"/>
      <c r="V248" s="358"/>
      <c r="W248" s="358"/>
    </row>
    <row r="249" spans="19:23" x14ac:dyDescent="0.25">
      <c r="S249" s="358"/>
      <c r="T249" s="358"/>
      <c r="U249" s="358"/>
      <c r="V249" s="358"/>
      <c r="W249" s="358"/>
    </row>
    <row r="250" spans="19:23" x14ac:dyDescent="0.25">
      <c r="S250" s="358"/>
      <c r="T250" s="358"/>
      <c r="U250" s="358"/>
      <c r="V250" s="358"/>
      <c r="W250" s="358"/>
    </row>
    <row r="251" spans="19:23" x14ac:dyDescent="0.25">
      <c r="S251" s="358"/>
      <c r="T251" s="358"/>
      <c r="U251" s="358"/>
      <c r="V251" s="358"/>
      <c r="W251" s="358"/>
    </row>
    <row r="252" spans="19:23" x14ac:dyDescent="0.25">
      <c r="S252" s="358"/>
      <c r="T252" s="358"/>
      <c r="U252" s="358"/>
      <c r="V252" s="358"/>
      <c r="W252" s="358"/>
    </row>
    <row r="253" spans="19:23" x14ac:dyDescent="0.25">
      <c r="S253" s="358"/>
      <c r="T253" s="358"/>
      <c r="U253" s="358"/>
      <c r="V253" s="358"/>
      <c r="W253" s="358"/>
    </row>
    <row r="254" spans="19:23" x14ac:dyDescent="0.25">
      <c r="S254" s="358"/>
      <c r="T254" s="358"/>
      <c r="U254" s="358"/>
      <c r="V254" s="358"/>
      <c r="W254" s="358"/>
    </row>
    <row r="255" spans="19:23" x14ac:dyDescent="0.25">
      <c r="S255" s="358"/>
      <c r="T255" s="358"/>
      <c r="U255" s="358"/>
      <c r="V255" s="358"/>
      <c r="W255" s="358"/>
    </row>
    <row r="256" spans="19:23" x14ac:dyDescent="0.25">
      <c r="S256" s="358"/>
      <c r="T256" s="358"/>
      <c r="U256" s="358"/>
      <c r="V256" s="358"/>
      <c r="W256" s="358"/>
    </row>
    <row r="257" spans="19:23" x14ac:dyDescent="0.25">
      <c r="S257" s="358"/>
      <c r="T257" s="358"/>
      <c r="U257" s="358"/>
      <c r="V257" s="358"/>
      <c r="W257" s="358"/>
    </row>
    <row r="258" spans="19:23" x14ac:dyDescent="0.25">
      <c r="S258" s="358"/>
      <c r="T258" s="358"/>
      <c r="U258" s="358"/>
      <c r="V258" s="358"/>
      <c r="W258" s="358"/>
    </row>
    <row r="259" spans="19:23" x14ac:dyDescent="0.25">
      <c r="S259" s="358"/>
      <c r="T259" s="358"/>
      <c r="U259" s="358"/>
      <c r="V259" s="358"/>
      <c r="W259" s="358"/>
    </row>
    <row r="260" spans="19:23" x14ac:dyDescent="0.25">
      <c r="S260" s="358"/>
      <c r="T260" s="358"/>
      <c r="U260" s="358"/>
      <c r="V260" s="358"/>
      <c r="W260" s="358"/>
    </row>
    <row r="261" spans="19:23" x14ac:dyDescent="0.25">
      <c r="S261" s="358"/>
      <c r="T261" s="358"/>
      <c r="U261" s="358"/>
      <c r="V261" s="358"/>
      <c r="W261" s="358"/>
    </row>
    <row r="262" spans="19:23" x14ac:dyDescent="0.25">
      <c r="S262" s="358"/>
      <c r="T262" s="358"/>
      <c r="U262" s="358"/>
      <c r="V262" s="358"/>
      <c r="W262" s="358"/>
    </row>
    <row r="263" spans="19:23" x14ac:dyDescent="0.25">
      <c r="S263" s="358"/>
      <c r="T263" s="358"/>
      <c r="U263" s="358"/>
      <c r="V263" s="358"/>
      <c r="W263" s="358"/>
    </row>
    <row r="264" spans="19:23" x14ac:dyDescent="0.25">
      <c r="S264" s="358"/>
      <c r="T264" s="358"/>
      <c r="U264" s="358"/>
      <c r="V264" s="358"/>
      <c r="W264" s="358"/>
    </row>
    <row r="265" spans="19:23" x14ac:dyDescent="0.25">
      <c r="S265" s="358"/>
      <c r="T265" s="358"/>
      <c r="U265" s="358"/>
      <c r="V265" s="358"/>
      <c r="W265" s="358"/>
    </row>
    <row r="266" spans="19:23" x14ac:dyDescent="0.25">
      <c r="S266" s="358"/>
      <c r="T266" s="358"/>
      <c r="U266" s="358"/>
      <c r="V266" s="358"/>
      <c r="W266" s="358"/>
    </row>
    <row r="267" spans="19:23" x14ac:dyDescent="0.25">
      <c r="S267" s="358"/>
      <c r="T267" s="358"/>
      <c r="U267" s="358"/>
      <c r="V267" s="358"/>
      <c r="W267" s="358"/>
    </row>
    <row r="268" spans="19:23" x14ac:dyDescent="0.25">
      <c r="S268" s="358"/>
      <c r="T268" s="358"/>
      <c r="U268" s="358"/>
      <c r="V268" s="358"/>
      <c r="W268" s="358"/>
    </row>
    <row r="269" spans="19:23" x14ac:dyDescent="0.25">
      <c r="S269" s="358"/>
      <c r="T269" s="358"/>
      <c r="U269" s="358"/>
      <c r="V269" s="358"/>
      <c r="W269" s="358"/>
    </row>
    <row r="270" spans="19:23" x14ac:dyDescent="0.25">
      <c r="S270" s="358"/>
      <c r="T270" s="358"/>
      <c r="U270" s="358"/>
      <c r="V270" s="358"/>
      <c r="W270" s="358"/>
    </row>
    <row r="271" spans="19:23" x14ac:dyDescent="0.25">
      <c r="S271" s="358"/>
      <c r="T271" s="358"/>
      <c r="U271" s="358"/>
      <c r="V271" s="358"/>
      <c r="W271" s="358"/>
    </row>
    <row r="272" spans="19:23" x14ac:dyDescent="0.25">
      <c r="S272" s="358"/>
      <c r="T272" s="358"/>
      <c r="U272" s="358"/>
      <c r="V272" s="358"/>
      <c r="W272" s="358"/>
    </row>
    <row r="273" spans="19:23" x14ac:dyDescent="0.25">
      <c r="S273" s="358"/>
      <c r="T273" s="358"/>
      <c r="U273" s="358"/>
      <c r="V273" s="358"/>
      <c r="W273" s="358"/>
    </row>
    <row r="274" spans="19:23" x14ac:dyDescent="0.25">
      <c r="S274" s="358"/>
      <c r="T274" s="358"/>
      <c r="U274" s="358"/>
      <c r="V274" s="358"/>
      <c r="W274" s="358"/>
    </row>
    <row r="275" spans="19:23" x14ac:dyDescent="0.25">
      <c r="S275" s="358"/>
      <c r="T275" s="358"/>
      <c r="U275" s="358"/>
      <c r="V275" s="358"/>
      <c r="W275" s="358"/>
    </row>
    <row r="276" spans="19:23" x14ac:dyDescent="0.25">
      <c r="S276" s="358"/>
      <c r="T276" s="358"/>
      <c r="U276" s="358"/>
      <c r="V276" s="358"/>
      <c r="W276" s="358"/>
    </row>
    <row r="277" spans="19:23" x14ac:dyDescent="0.25">
      <c r="S277" s="358"/>
      <c r="T277" s="358"/>
      <c r="U277" s="358"/>
      <c r="V277" s="358"/>
      <c r="W277" s="358"/>
    </row>
    <row r="278" spans="19:23" x14ac:dyDescent="0.25">
      <c r="S278" s="358"/>
      <c r="T278" s="358"/>
      <c r="U278" s="358"/>
      <c r="V278" s="358"/>
      <c r="W278" s="358"/>
    </row>
    <row r="279" spans="19:23" x14ac:dyDescent="0.25">
      <c r="S279" s="358"/>
      <c r="T279" s="358"/>
      <c r="U279" s="358"/>
      <c r="V279" s="358"/>
      <c r="W279" s="358"/>
    </row>
    <row r="280" spans="19:23" x14ac:dyDescent="0.25">
      <c r="S280" s="358"/>
      <c r="T280" s="358"/>
      <c r="U280" s="358"/>
      <c r="V280" s="358"/>
      <c r="W280" s="358"/>
    </row>
    <row r="281" spans="19:23" x14ac:dyDescent="0.25">
      <c r="S281" s="358"/>
      <c r="T281" s="358"/>
      <c r="U281" s="358"/>
      <c r="V281" s="358"/>
      <c r="W281" s="358"/>
    </row>
    <row r="282" spans="19:23" x14ac:dyDescent="0.25">
      <c r="S282" s="358"/>
      <c r="T282" s="358"/>
      <c r="U282" s="358"/>
      <c r="V282" s="358"/>
      <c r="W282" s="358"/>
    </row>
    <row r="283" spans="19:23" x14ac:dyDescent="0.25">
      <c r="S283" s="358"/>
      <c r="T283" s="358"/>
      <c r="U283" s="358"/>
      <c r="V283" s="358"/>
      <c r="W283" s="358"/>
    </row>
  </sheetData>
  <autoFilter ref="A139:S157">
    <filterColumn colId="4" showButton="0"/>
    <filterColumn colId="5" showButton="0"/>
    <filterColumn colId="7" showButton="0"/>
  </autoFilter>
  <mergeCells count="367">
    <mergeCell ref="B20:B21"/>
    <mergeCell ref="K101:R101"/>
    <mergeCell ref="K102:R102"/>
    <mergeCell ref="K108:R108"/>
    <mergeCell ref="K109:R109"/>
    <mergeCell ref="K113:R113"/>
    <mergeCell ref="K118:R118"/>
    <mergeCell ref="K120:R120"/>
    <mergeCell ref="K121:R121"/>
    <mergeCell ref="K45:R45"/>
    <mergeCell ref="K47:R47"/>
    <mergeCell ref="K48:R48"/>
    <mergeCell ref="K49:R49"/>
    <mergeCell ref="K55:R55"/>
    <mergeCell ref="K59:R59"/>
    <mergeCell ref="K60:R60"/>
    <mergeCell ref="K61:R61"/>
    <mergeCell ref="K63:R63"/>
    <mergeCell ref="K65:R65"/>
    <mergeCell ref="K66:R66"/>
    <mergeCell ref="F116:G116"/>
    <mergeCell ref="F117:G117"/>
    <mergeCell ref="F118:G118"/>
    <mergeCell ref="F112:G112"/>
    <mergeCell ref="Z14:Z15"/>
    <mergeCell ref="K22:R22"/>
    <mergeCell ref="K23:R23"/>
    <mergeCell ref="K24:R24"/>
    <mergeCell ref="K25:R25"/>
    <mergeCell ref="K26:R26"/>
    <mergeCell ref="K27:R27"/>
    <mergeCell ref="K28:R28"/>
    <mergeCell ref="K29:R29"/>
    <mergeCell ref="Y22:Y125"/>
    <mergeCell ref="Y14:Y15"/>
    <mergeCell ref="K41:R41"/>
    <mergeCell ref="K42:R42"/>
    <mergeCell ref="K125:R125"/>
    <mergeCell ref="K67:R67"/>
    <mergeCell ref="K68:R68"/>
    <mergeCell ref="K69:R69"/>
    <mergeCell ref="K70:R70"/>
    <mergeCell ref="K73:R73"/>
    <mergeCell ref="K74:R74"/>
    <mergeCell ref="K75:R75"/>
    <mergeCell ref="K76:R76"/>
    <mergeCell ref="K82:R82"/>
    <mergeCell ref="K116:R116"/>
    <mergeCell ref="B213:E213"/>
    <mergeCell ref="F213:G213"/>
    <mergeCell ref="F211:G211"/>
    <mergeCell ref="F212:G212"/>
    <mergeCell ref="K210:R210"/>
    <mergeCell ref="K211:R211"/>
    <mergeCell ref="K212:R212"/>
    <mergeCell ref="F207:G207"/>
    <mergeCell ref="K207:R207"/>
    <mergeCell ref="C208:C212"/>
    <mergeCell ref="F208:G208"/>
    <mergeCell ref="F209:G209"/>
    <mergeCell ref="F210:G210"/>
    <mergeCell ref="K208:R208"/>
    <mergeCell ref="K209:R209"/>
    <mergeCell ref="J206:J207"/>
    <mergeCell ref="B196:E196"/>
    <mergeCell ref="F196:G196"/>
    <mergeCell ref="E206:G206"/>
    <mergeCell ref="H206:I206"/>
    <mergeCell ref="F193:G193"/>
    <mergeCell ref="F194:G194"/>
    <mergeCell ref="K192:R192"/>
    <mergeCell ref="K193:R193"/>
    <mergeCell ref="K194:R194"/>
    <mergeCell ref="K195:R195"/>
    <mergeCell ref="K196:R196"/>
    <mergeCell ref="F189:G189"/>
    <mergeCell ref="K189:R189"/>
    <mergeCell ref="F190:G190"/>
    <mergeCell ref="C191:C195"/>
    <mergeCell ref="F191:G191"/>
    <mergeCell ref="F192:G192"/>
    <mergeCell ref="F195:G195"/>
    <mergeCell ref="K190:R190"/>
    <mergeCell ref="K191:R191"/>
    <mergeCell ref="J188:J189"/>
    <mergeCell ref="F176:G176"/>
    <mergeCell ref="B177:E177"/>
    <mergeCell ref="F177:G177"/>
    <mergeCell ref="E188:G188"/>
    <mergeCell ref="H188:I188"/>
    <mergeCell ref="F173:G173"/>
    <mergeCell ref="F174:G174"/>
    <mergeCell ref="K174:R174"/>
    <mergeCell ref="F175:G175"/>
    <mergeCell ref="C169:C176"/>
    <mergeCell ref="K169:R169"/>
    <mergeCell ref="K170:R170"/>
    <mergeCell ref="K171:R171"/>
    <mergeCell ref="K172:R172"/>
    <mergeCell ref="K173:R173"/>
    <mergeCell ref="K175:R175"/>
    <mergeCell ref="K176:R176"/>
    <mergeCell ref="K177:R177"/>
    <mergeCell ref="F171:G171"/>
    <mergeCell ref="F172:G172"/>
    <mergeCell ref="F154:G154"/>
    <mergeCell ref="F155:G155"/>
    <mergeCell ref="F151:G151"/>
    <mergeCell ref="E167:G167"/>
    <mergeCell ref="H167:I167"/>
    <mergeCell ref="F168:G168"/>
    <mergeCell ref="K168:R168"/>
    <mergeCell ref="F169:G169"/>
    <mergeCell ref="F170:G170"/>
    <mergeCell ref="J167:J168"/>
    <mergeCell ref="F156:G156"/>
    <mergeCell ref="B157:E157"/>
    <mergeCell ref="F157:G157"/>
    <mergeCell ref="C160:I160"/>
    <mergeCell ref="K156:R156"/>
    <mergeCell ref="F144:G144"/>
    <mergeCell ref="K144:R144"/>
    <mergeCell ref="C145:C146"/>
    <mergeCell ref="F145:G145"/>
    <mergeCell ref="F146:G146"/>
    <mergeCell ref="K145:R145"/>
    <mergeCell ref="K146:R146"/>
    <mergeCell ref="C152:C155"/>
    <mergeCell ref="F152:G152"/>
    <mergeCell ref="F153:G153"/>
    <mergeCell ref="F147:G147"/>
    <mergeCell ref="C148:C150"/>
    <mergeCell ref="F148:G148"/>
    <mergeCell ref="K148:R148"/>
    <mergeCell ref="F149:G149"/>
    <mergeCell ref="F150:G150"/>
    <mergeCell ref="K150:R150"/>
    <mergeCell ref="K149:R149"/>
    <mergeCell ref="K147:R147"/>
    <mergeCell ref="K151:R151"/>
    <mergeCell ref="K152:R152"/>
    <mergeCell ref="K153:R153"/>
    <mergeCell ref="K154:R154"/>
    <mergeCell ref="K155:R155"/>
    <mergeCell ref="F143:G143"/>
    <mergeCell ref="B125:E125"/>
    <mergeCell ref="E139:G139"/>
    <mergeCell ref="H139:I139"/>
    <mergeCell ref="F140:G140"/>
    <mergeCell ref="K140:R140"/>
    <mergeCell ref="F141:G141"/>
    <mergeCell ref="F125:G125"/>
    <mergeCell ref="K141:R141"/>
    <mergeCell ref="K142:R142"/>
    <mergeCell ref="K143:R143"/>
    <mergeCell ref="J139:J140"/>
    <mergeCell ref="C131:F131"/>
    <mergeCell ref="F123:G123"/>
    <mergeCell ref="K123:R123"/>
    <mergeCell ref="F124:G124"/>
    <mergeCell ref="K124:R124"/>
    <mergeCell ref="F119:G119"/>
    <mergeCell ref="K119:R119"/>
    <mergeCell ref="F120:G120"/>
    <mergeCell ref="F121:G121"/>
    <mergeCell ref="F142:G142"/>
    <mergeCell ref="C113:C122"/>
    <mergeCell ref="F113:G113"/>
    <mergeCell ref="F114:G114"/>
    <mergeCell ref="K114:R114"/>
    <mergeCell ref="F115:G115"/>
    <mergeCell ref="K115:R115"/>
    <mergeCell ref="F110:G110"/>
    <mergeCell ref="K110:R110"/>
    <mergeCell ref="F111:G111"/>
    <mergeCell ref="K111:R111"/>
    <mergeCell ref="C106:C112"/>
    <mergeCell ref="F106:G106"/>
    <mergeCell ref="F107:G107"/>
    <mergeCell ref="K107:R107"/>
    <mergeCell ref="F108:G108"/>
    <mergeCell ref="F109:G109"/>
    <mergeCell ref="K106:R106"/>
    <mergeCell ref="F122:G122"/>
    <mergeCell ref="K122:R122"/>
    <mergeCell ref="K117:R117"/>
    <mergeCell ref="K112:R112"/>
    <mergeCell ref="C104:C105"/>
    <mergeCell ref="F104:G104"/>
    <mergeCell ref="K104:R104"/>
    <mergeCell ref="F105:G105"/>
    <mergeCell ref="K105:R105"/>
    <mergeCell ref="F101:G101"/>
    <mergeCell ref="F102:G102"/>
    <mergeCell ref="C97:C102"/>
    <mergeCell ref="F97:G97"/>
    <mergeCell ref="F98:G98"/>
    <mergeCell ref="F99:G99"/>
    <mergeCell ref="K99:R99"/>
    <mergeCell ref="F100:G100"/>
    <mergeCell ref="K100:R100"/>
    <mergeCell ref="K96:R96"/>
    <mergeCell ref="F90:G90"/>
    <mergeCell ref="K90:R90"/>
    <mergeCell ref="K94:R94"/>
    <mergeCell ref="K95:R95"/>
    <mergeCell ref="K97:R97"/>
    <mergeCell ref="K98:R98"/>
    <mergeCell ref="F103:G103"/>
    <mergeCell ref="K103:R103"/>
    <mergeCell ref="C84:C86"/>
    <mergeCell ref="F84:G84"/>
    <mergeCell ref="K84:R84"/>
    <mergeCell ref="F85:G85"/>
    <mergeCell ref="K85:R85"/>
    <mergeCell ref="F86:G86"/>
    <mergeCell ref="K86:R86"/>
    <mergeCell ref="C91:C96"/>
    <mergeCell ref="F91:G91"/>
    <mergeCell ref="K91:R91"/>
    <mergeCell ref="F92:G92"/>
    <mergeCell ref="K92:R92"/>
    <mergeCell ref="F93:G93"/>
    <mergeCell ref="K93:R93"/>
    <mergeCell ref="F94:G94"/>
    <mergeCell ref="C87:C88"/>
    <mergeCell ref="F87:G87"/>
    <mergeCell ref="K87:R87"/>
    <mergeCell ref="F88:G88"/>
    <mergeCell ref="K88:R88"/>
    <mergeCell ref="F89:G89"/>
    <mergeCell ref="K89:R89"/>
    <mergeCell ref="F95:G95"/>
    <mergeCell ref="F96:G96"/>
    <mergeCell ref="F74:G74"/>
    <mergeCell ref="C75:C83"/>
    <mergeCell ref="F75:G75"/>
    <mergeCell ref="F76:G76"/>
    <mergeCell ref="F80:G80"/>
    <mergeCell ref="K80:R80"/>
    <mergeCell ref="F81:G81"/>
    <mergeCell ref="K81:R81"/>
    <mergeCell ref="F82:G82"/>
    <mergeCell ref="F77:G77"/>
    <mergeCell ref="K77:R77"/>
    <mergeCell ref="F78:G78"/>
    <mergeCell ref="K78:R78"/>
    <mergeCell ref="F79:G79"/>
    <mergeCell ref="K79:R79"/>
    <mergeCell ref="C63:C74"/>
    <mergeCell ref="F83:G83"/>
    <mergeCell ref="K83:R83"/>
    <mergeCell ref="F71:G71"/>
    <mergeCell ref="K71:R71"/>
    <mergeCell ref="F72:G72"/>
    <mergeCell ref="K72:R72"/>
    <mergeCell ref="F73:G73"/>
    <mergeCell ref="F69:G69"/>
    <mergeCell ref="F70:G70"/>
    <mergeCell ref="F61:G61"/>
    <mergeCell ref="F62:G62"/>
    <mergeCell ref="K62:R62"/>
    <mergeCell ref="F63:G63"/>
    <mergeCell ref="F64:G64"/>
    <mergeCell ref="F67:G67"/>
    <mergeCell ref="F68:G68"/>
    <mergeCell ref="K64:R64"/>
    <mergeCell ref="F65:G65"/>
    <mergeCell ref="F66:G66"/>
    <mergeCell ref="K57:R57"/>
    <mergeCell ref="F58:G58"/>
    <mergeCell ref="K58:R58"/>
    <mergeCell ref="F50:G50"/>
    <mergeCell ref="K50:R50"/>
    <mergeCell ref="F51:G51"/>
    <mergeCell ref="K51:R51"/>
    <mergeCell ref="F52:G52"/>
    <mergeCell ref="K52:R52"/>
    <mergeCell ref="F46:G46"/>
    <mergeCell ref="K46:R46"/>
    <mergeCell ref="C50:C62"/>
    <mergeCell ref="F53:G53"/>
    <mergeCell ref="K53:R53"/>
    <mergeCell ref="F54:G54"/>
    <mergeCell ref="K54:R54"/>
    <mergeCell ref="F55:G55"/>
    <mergeCell ref="C47:C49"/>
    <mergeCell ref="F47:G47"/>
    <mergeCell ref="F48:G48"/>
    <mergeCell ref="C42:C46"/>
    <mergeCell ref="F42:G42"/>
    <mergeCell ref="F43:G43"/>
    <mergeCell ref="K43:R43"/>
    <mergeCell ref="F44:G44"/>
    <mergeCell ref="K44:R44"/>
    <mergeCell ref="F45:G45"/>
    <mergeCell ref="F49:G49"/>
    <mergeCell ref="F59:G59"/>
    <mergeCell ref="F60:G60"/>
    <mergeCell ref="F56:G56"/>
    <mergeCell ref="K56:R56"/>
    <mergeCell ref="F57:G57"/>
    <mergeCell ref="C37:C41"/>
    <mergeCell ref="F37:G37"/>
    <mergeCell ref="F38:G38"/>
    <mergeCell ref="F33:G33"/>
    <mergeCell ref="F34:G34"/>
    <mergeCell ref="K34:R34"/>
    <mergeCell ref="F35:G35"/>
    <mergeCell ref="K35:R35"/>
    <mergeCell ref="F39:G39"/>
    <mergeCell ref="F40:G40"/>
    <mergeCell ref="K40:R40"/>
    <mergeCell ref="F41:G41"/>
    <mergeCell ref="F36:G36"/>
    <mergeCell ref="K33:R33"/>
    <mergeCell ref="K36:R36"/>
    <mergeCell ref="K37:R37"/>
    <mergeCell ref="K38:R38"/>
    <mergeCell ref="K39:R39"/>
    <mergeCell ref="F30:G30"/>
    <mergeCell ref="K30:R30"/>
    <mergeCell ref="F31:G31"/>
    <mergeCell ref="F32:G32"/>
    <mergeCell ref="C27:C36"/>
    <mergeCell ref="F27:G27"/>
    <mergeCell ref="F28:G28"/>
    <mergeCell ref="F29:G29"/>
    <mergeCell ref="C24:C26"/>
    <mergeCell ref="F24:G24"/>
    <mergeCell ref="F25:G25"/>
    <mergeCell ref="F26:G26"/>
    <mergeCell ref="K31:R31"/>
    <mergeCell ref="K32:R32"/>
    <mergeCell ref="C22:C23"/>
    <mergeCell ref="F22:G22"/>
    <mergeCell ref="F23:G23"/>
    <mergeCell ref="C18:E18"/>
    <mergeCell ref="F18:G18"/>
    <mergeCell ref="H18:K18"/>
    <mergeCell ref="E20:G20"/>
    <mergeCell ref="H20:I20"/>
    <mergeCell ref="F21:G21"/>
    <mergeCell ref="K21:R21"/>
    <mergeCell ref="D20:D21"/>
    <mergeCell ref="C20:C21"/>
    <mergeCell ref="J20:J21"/>
    <mergeCell ref="R14:R15"/>
    <mergeCell ref="H16:I16"/>
    <mergeCell ref="H14:J14"/>
    <mergeCell ref="H15:J15"/>
    <mergeCell ref="Q8:S8"/>
    <mergeCell ref="Q9:R9"/>
    <mergeCell ref="Q10:R10"/>
    <mergeCell ref="C11:O11"/>
    <mergeCell ref="Q11:S11"/>
    <mergeCell ref="Q12:S12"/>
    <mergeCell ref="C9:H9"/>
    <mergeCell ref="C1:O7"/>
    <mergeCell ref="Q2:S2"/>
    <mergeCell ref="Q3:R3"/>
    <mergeCell ref="Q4:R4"/>
    <mergeCell ref="Q5:R5"/>
    <mergeCell ref="Q6:R6"/>
    <mergeCell ref="Q7:R7"/>
    <mergeCell ref="M13:N13"/>
    <mergeCell ref="O13:P13"/>
  </mergeCells>
  <conditionalFormatting sqref="E128 H72 H21:H22 H62 H84:H87 H46 H92 H66:H68 H64 H56 H52:H53 H48:H49 H38:H41 H142 H151:H155">
    <cfRule type="colorScale" priority="714">
      <colorScale>
        <cfvo type="num" val="$N$9"/>
        <cfvo type="num" val="$N$10"/>
        <color rgb="FFFF3300"/>
        <color rgb="FF08B808"/>
      </colorScale>
    </cfRule>
  </conditionalFormatting>
  <conditionalFormatting sqref="L126:N127 L157:N157 L18:N18 K128:N138 K158:N166 K178:N187 K197:N205 K19:N21 L13:M13 O13 K214:N1048576 K70:K72 K1:N7 K9:N12 L8:N8 K16:N17 M14:O14 M15:N15 K14:K15 K22:K23 K37:K39 K46 K62 K41 K43 K48:K56 K64 K213 K141 K144:K149 K66:K68">
    <cfRule type="cellIs" dxfId="844" priority="713" operator="equal">
      <formula>$Q$12</formula>
    </cfRule>
  </conditionalFormatting>
  <conditionalFormatting sqref="K23">
    <cfRule type="cellIs" dxfId="843" priority="712" operator="equal">
      <formula>$Q$12</formula>
    </cfRule>
  </conditionalFormatting>
  <conditionalFormatting sqref="K37">
    <cfRule type="cellIs" dxfId="842" priority="708" operator="equal">
      <formula>$Q$12</formula>
    </cfRule>
  </conditionalFormatting>
  <conditionalFormatting sqref="K38:K39">
    <cfRule type="cellIs" dxfId="841" priority="707" operator="equal">
      <formula>$Q$12</formula>
    </cfRule>
  </conditionalFormatting>
  <conditionalFormatting sqref="K41">
    <cfRule type="cellIs" dxfId="840" priority="706" operator="equal">
      <formula>$Q$12</formula>
    </cfRule>
  </conditionalFormatting>
  <conditionalFormatting sqref="K48">
    <cfRule type="cellIs" dxfId="839" priority="702" operator="equal">
      <formula>$Q$12</formula>
    </cfRule>
  </conditionalFormatting>
  <conditionalFormatting sqref="K49">
    <cfRule type="cellIs" dxfId="838" priority="700" operator="equal">
      <formula>$Q$12</formula>
    </cfRule>
  </conditionalFormatting>
  <conditionalFormatting sqref="K146">
    <cfRule type="cellIs" dxfId="837" priority="672" operator="equal">
      <formula>$Q$12</formula>
    </cfRule>
  </conditionalFormatting>
  <conditionalFormatting sqref="K67">
    <cfRule type="cellIs" dxfId="836" priority="694" operator="equal">
      <formula>$Q$12</formula>
    </cfRule>
  </conditionalFormatting>
  <conditionalFormatting sqref="K68">
    <cfRule type="cellIs" dxfId="835" priority="692" operator="equal">
      <formula>$Q$12</formula>
    </cfRule>
  </conditionalFormatting>
  <conditionalFormatting sqref="K71">
    <cfRule type="cellIs" dxfId="834" priority="691" operator="equal">
      <formula>$Q$12</formula>
    </cfRule>
  </conditionalFormatting>
  <conditionalFormatting sqref="K49">
    <cfRule type="cellIs" dxfId="833" priority="585" operator="equal">
      <formula>$Q$12</formula>
    </cfRule>
  </conditionalFormatting>
  <conditionalFormatting sqref="E141:E145 E147:E156">
    <cfRule type="cellIs" dxfId="832" priority="679" operator="equal">
      <formula>1</formula>
    </cfRule>
    <cfRule type="cellIs" dxfId="831" priority="680" operator="equal">
      <formula>0</formula>
    </cfRule>
  </conditionalFormatting>
  <conditionalFormatting sqref="E146">
    <cfRule type="colorScale" priority="675">
      <colorScale>
        <cfvo type="num" val="$N$9"/>
        <cfvo type="num" val="$N$10"/>
        <color rgb="FFFF3300"/>
        <color rgb="FF08B808"/>
      </colorScale>
    </cfRule>
  </conditionalFormatting>
  <conditionalFormatting sqref="E146 H22 H62 H46 H66:H68 H64 H56 H52:H53 H48:H49 H38:H41 H72 H92 H142 H151:H155">
    <cfRule type="colorScale" priority="674">
      <colorScale>
        <cfvo type="num" val="0"/>
        <cfvo type="num" val="$L$13"/>
        <cfvo type="num" val="1"/>
        <color rgb="FFFF0000"/>
        <color theme="0"/>
        <color rgb="FF08B808"/>
      </colorScale>
    </cfRule>
  </conditionalFormatting>
  <conditionalFormatting sqref="E146">
    <cfRule type="cellIs" dxfId="830" priority="673" operator="equal">
      <formula>2</formula>
    </cfRule>
  </conditionalFormatting>
  <conditionalFormatting sqref="K141">
    <cfRule type="cellIs" dxfId="829" priority="671" operator="equal">
      <formula>$Q$12</formula>
    </cfRule>
  </conditionalFormatting>
  <conditionalFormatting sqref="L157:R157 L18:R18 K158:R166 K178:R187 K197:R205 K19:R21 K126:R138 L13:M13 O13 K214:R1048576 K70:K72 K1:R7 K9:R12 L8:R8 K16:R17 M15:N15 K14:K15 Q13 Q15 S15 M14:S14 K22:K23 K37:K39 K46 K62 K41 K43 K48:K56 K64 K125 K213 K141 K144:K149 K66:K68">
    <cfRule type="cellIs" dxfId="828" priority="670" operator="equal">
      <formula>"SIN AVANCE"</formula>
    </cfRule>
  </conditionalFormatting>
  <conditionalFormatting sqref="E169:E176">
    <cfRule type="cellIs" dxfId="827" priority="668" operator="equal">
      <formula>1</formula>
    </cfRule>
    <cfRule type="cellIs" dxfId="826" priority="669" operator="equal">
      <formula>0</formula>
    </cfRule>
  </conditionalFormatting>
  <conditionalFormatting sqref="E190:E195">
    <cfRule type="colorScale" priority="667">
      <colorScale>
        <cfvo type="num" val="$N$9"/>
        <cfvo type="num" val="$N$10"/>
        <color rgb="FFFF3300"/>
        <color rgb="FF08B808"/>
      </colorScale>
    </cfRule>
  </conditionalFormatting>
  <conditionalFormatting sqref="E190:E195">
    <cfRule type="colorScale" priority="666">
      <colorScale>
        <cfvo type="num" val="0"/>
        <cfvo type="num" val="$L$13"/>
        <cfvo type="num" val="1"/>
        <color rgb="FFFF0000"/>
        <color theme="0"/>
        <color rgb="FF08B808"/>
      </colorScale>
    </cfRule>
  </conditionalFormatting>
  <conditionalFormatting sqref="E190:E195">
    <cfRule type="cellIs" dxfId="825" priority="665" operator="equal">
      <formula>2</formula>
    </cfRule>
  </conditionalFormatting>
  <conditionalFormatting sqref="K41">
    <cfRule type="cellIs" dxfId="824" priority="599" operator="equal">
      <formula>$Q$12</formula>
    </cfRule>
  </conditionalFormatting>
  <conditionalFormatting sqref="K41">
    <cfRule type="cellIs" dxfId="823" priority="598" operator="equal">
      <formula>$Q$12</formula>
    </cfRule>
  </conditionalFormatting>
  <conditionalFormatting sqref="E208:E212">
    <cfRule type="colorScale" priority="664">
      <colorScale>
        <cfvo type="num" val="$N$9"/>
        <cfvo type="num" val="$N$10"/>
        <color rgb="FFFF3300"/>
        <color rgb="FF08B808"/>
      </colorScale>
    </cfRule>
  </conditionalFormatting>
  <conditionalFormatting sqref="E208:E212">
    <cfRule type="colorScale" priority="663">
      <colorScale>
        <cfvo type="num" val="0"/>
        <cfvo type="num" val="$L$13"/>
        <cfvo type="num" val="1"/>
        <color rgb="FFFF0000"/>
        <color theme="0"/>
        <color rgb="FF08B808"/>
      </colorScale>
    </cfRule>
  </conditionalFormatting>
  <conditionalFormatting sqref="E208:E212">
    <cfRule type="cellIs" dxfId="822" priority="662" operator="equal">
      <formula>2</formula>
    </cfRule>
  </conditionalFormatting>
  <conditionalFormatting sqref="H21:H22 H72 H62 H84:H87 H46 H92 H66:H68 H64 H56 H52:H53 H48:H49 H38:H41">
    <cfRule type="colorScale" priority="660">
      <colorScale>
        <cfvo type="num" val="$Q$6"/>
        <cfvo type="max"/>
        <color rgb="FFFF7128"/>
        <color rgb="FFFFEF9C"/>
      </colorScale>
    </cfRule>
    <cfRule type="colorScale" priority="661">
      <colorScale>
        <cfvo type="num" val="$Q$6"/>
        <cfvo type="max"/>
        <color rgb="FFFF7128"/>
        <color rgb="FFFFEF9C"/>
      </colorScale>
    </cfRule>
  </conditionalFormatting>
  <conditionalFormatting sqref="H84:H87">
    <cfRule type="colorScale" priority="659">
      <colorScale>
        <cfvo type="num" val="0"/>
        <cfvo type="num" val="$L$13"/>
        <cfvo type="num" val="1"/>
        <color rgb="FFFF0000"/>
        <color theme="0"/>
        <color rgb="FF08B808"/>
      </colorScale>
    </cfRule>
  </conditionalFormatting>
  <conditionalFormatting sqref="H72 H157:H159 H177:H187 H196:H205 H213:H1048576 H1:H8 H62 H84:H87 H46 H125:H138 H16:H22 H92 H66:H68 H64 H56 H52:H53 H48:H49 H38:H41 H161:H166 H10:H14">
    <cfRule type="cellIs" dxfId="821" priority="658" operator="equal">
      <formula>2</formula>
    </cfRule>
  </conditionalFormatting>
  <conditionalFormatting sqref="H97:H102">
    <cfRule type="colorScale" priority="657">
      <colorScale>
        <cfvo type="num" val="0"/>
        <cfvo type="num" val="$L$125"/>
        <cfvo type="max"/>
        <color rgb="FFFF0000"/>
        <color theme="0"/>
        <color rgb="FF00B050"/>
      </colorScale>
    </cfRule>
  </conditionalFormatting>
  <conditionalFormatting sqref="H140">
    <cfRule type="colorScale" priority="654">
      <colorScale>
        <cfvo type="num" val="$N$9"/>
        <cfvo type="num" val="$N$10"/>
        <color rgb="FFFF3300"/>
        <color rgb="FF08B808"/>
      </colorScale>
    </cfRule>
  </conditionalFormatting>
  <conditionalFormatting sqref="H140">
    <cfRule type="colorScale" priority="655">
      <colorScale>
        <cfvo type="num" val="$Q$6"/>
        <cfvo type="max"/>
        <color rgb="FFFF7128"/>
        <color rgb="FFFFEF9C"/>
      </colorScale>
    </cfRule>
    <cfRule type="colorScale" priority="656">
      <colorScale>
        <cfvo type="num" val="$Q$6"/>
        <cfvo type="max"/>
        <color rgb="FFFF7128"/>
        <color rgb="FFFFEF9C"/>
      </colorScale>
    </cfRule>
  </conditionalFormatting>
  <conditionalFormatting sqref="H139:H140">
    <cfRule type="cellIs" dxfId="820" priority="653" operator="equal">
      <formula>2</formula>
    </cfRule>
  </conditionalFormatting>
  <conditionalFormatting sqref="H141">
    <cfRule type="colorScale" priority="650">
      <colorScale>
        <cfvo type="num" val="$N$9"/>
        <cfvo type="num" val="$N$10"/>
        <color rgb="FFFF3300"/>
        <color rgb="FF08B808"/>
      </colorScale>
    </cfRule>
  </conditionalFormatting>
  <conditionalFormatting sqref="H141">
    <cfRule type="colorScale" priority="651">
      <colorScale>
        <cfvo type="num" val="$Q$6"/>
        <cfvo type="max"/>
        <color rgb="FFFF7128"/>
        <color rgb="FFFFEF9C"/>
      </colorScale>
    </cfRule>
    <cfRule type="colorScale" priority="652">
      <colorScale>
        <cfvo type="num" val="$Q$6"/>
        <cfvo type="max"/>
        <color rgb="FFFF7128"/>
        <color rgb="FFFFEF9C"/>
      </colorScale>
    </cfRule>
  </conditionalFormatting>
  <conditionalFormatting sqref="H141">
    <cfRule type="colorScale" priority="649">
      <colorScale>
        <cfvo type="num" val="0"/>
        <cfvo type="num" val="$L$13"/>
        <cfvo type="num" val="1"/>
        <color rgb="FFFF0000"/>
        <color theme="0"/>
        <color rgb="FF08B808"/>
      </colorScale>
    </cfRule>
  </conditionalFormatting>
  <conditionalFormatting sqref="H141">
    <cfRule type="cellIs" dxfId="819" priority="648" operator="equal">
      <formula>2</formula>
    </cfRule>
  </conditionalFormatting>
  <conditionalFormatting sqref="H144:H149">
    <cfRule type="colorScale" priority="645">
      <colorScale>
        <cfvo type="num" val="$N$9"/>
        <cfvo type="num" val="$N$10"/>
        <color rgb="FFFF3300"/>
        <color rgb="FF08B808"/>
      </colorScale>
    </cfRule>
  </conditionalFormatting>
  <conditionalFormatting sqref="H144:H149 H142 H151:H155">
    <cfRule type="colorScale" priority="646">
      <colorScale>
        <cfvo type="num" val="$Q$6"/>
        <cfvo type="max"/>
        <color rgb="FFFF7128"/>
        <color rgb="FFFFEF9C"/>
      </colorScale>
    </cfRule>
    <cfRule type="colorScale" priority="647">
      <colorScale>
        <cfvo type="num" val="$Q$6"/>
        <cfvo type="max"/>
        <color rgb="FFFF7128"/>
        <color rgb="FFFFEF9C"/>
      </colorScale>
    </cfRule>
  </conditionalFormatting>
  <conditionalFormatting sqref="H144:H149">
    <cfRule type="colorScale" priority="644">
      <colorScale>
        <cfvo type="num" val="0"/>
        <cfvo type="num" val="$L$13"/>
        <cfvo type="num" val="1"/>
        <color rgb="FFFF0000"/>
        <color theme="0"/>
        <color rgb="FF08B808"/>
      </colorScale>
    </cfRule>
  </conditionalFormatting>
  <conditionalFormatting sqref="H142 H144:H149 H151:H155">
    <cfRule type="cellIs" dxfId="818" priority="643" operator="equal">
      <formula>2</formula>
    </cfRule>
  </conditionalFormatting>
  <conditionalFormatting sqref="I132:J132">
    <cfRule type="cellIs" dxfId="817" priority="642" operator="equal">
      <formula>$Q$12</formula>
    </cfRule>
  </conditionalFormatting>
  <conditionalFormatting sqref="I132:J132">
    <cfRule type="cellIs" dxfId="816" priority="641" operator="equal">
      <formula>"SIN AVANCE"</formula>
    </cfRule>
  </conditionalFormatting>
  <conditionalFormatting sqref="H169:H173">
    <cfRule type="colorScale" priority="638">
      <colorScale>
        <cfvo type="num" val="$N$9"/>
        <cfvo type="num" val="$N$10"/>
        <color rgb="FFFF3300"/>
        <color rgb="FF08B808"/>
      </colorScale>
    </cfRule>
  </conditionalFormatting>
  <conditionalFormatting sqref="H169:H173">
    <cfRule type="colorScale" priority="639">
      <colorScale>
        <cfvo type="num" val="$Q$6"/>
        <cfvo type="max"/>
        <color rgb="FFFF7128"/>
        <color rgb="FFFFEF9C"/>
      </colorScale>
    </cfRule>
    <cfRule type="colorScale" priority="640">
      <colorScale>
        <cfvo type="num" val="$Q$6"/>
        <cfvo type="max"/>
        <color rgb="FFFF7128"/>
        <color rgb="FFFFEF9C"/>
      </colorScale>
    </cfRule>
  </conditionalFormatting>
  <conditionalFormatting sqref="H169:H173">
    <cfRule type="colorScale" priority="637">
      <colorScale>
        <cfvo type="num" val="0"/>
        <cfvo type="num" val="$L$13"/>
        <cfvo type="num" val="1"/>
        <color rgb="FFFF0000"/>
        <color theme="0"/>
        <color rgb="FF08B808"/>
      </colorScale>
    </cfRule>
  </conditionalFormatting>
  <conditionalFormatting sqref="H169:H173">
    <cfRule type="cellIs" dxfId="815" priority="636" operator="equal">
      <formula>2</formula>
    </cfRule>
  </conditionalFormatting>
  <conditionalFormatting sqref="H174">
    <cfRule type="cellIs" dxfId="814" priority="634" operator="equal">
      <formula>1</formula>
    </cfRule>
    <cfRule type="cellIs" dxfId="813" priority="635" operator="equal">
      <formula>0</formula>
    </cfRule>
  </conditionalFormatting>
  <conditionalFormatting sqref="H194:H195">
    <cfRule type="colorScale" priority="562">
      <colorScale>
        <cfvo type="num" val="$Q$6"/>
        <cfvo type="max"/>
        <color rgb="FFFF7128"/>
        <color rgb="FFFFEF9C"/>
      </colorScale>
    </cfRule>
    <cfRule type="colorScale" priority="563">
      <colorScale>
        <cfvo type="num" val="$Q$6"/>
        <cfvo type="max"/>
        <color rgb="FFFF7128"/>
        <color rgb="FFFFEF9C"/>
      </colorScale>
    </cfRule>
  </conditionalFormatting>
  <conditionalFormatting sqref="H61">
    <cfRule type="colorScale" priority="561">
      <colorScale>
        <cfvo type="num" val="0"/>
        <cfvo type="num" val="$L$13"/>
        <cfvo type="num" val="1"/>
        <color rgb="FFFF0000"/>
        <color theme="0"/>
        <color rgb="FF08B808"/>
      </colorScale>
    </cfRule>
  </conditionalFormatting>
  <conditionalFormatting sqref="H168">
    <cfRule type="colorScale" priority="631">
      <colorScale>
        <cfvo type="num" val="$N$9"/>
        <cfvo type="num" val="$N$10"/>
        <color rgb="FFFF3300"/>
        <color rgb="FF08B808"/>
      </colorScale>
    </cfRule>
  </conditionalFormatting>
  <conditionalFormatting sqref="H168">
    <cfRule type="colorScale" priority="632">
      <colorScale>
        <cfvo type="num" val="$Q$6"/>
        <cfvo type="max"/>
        <color rgb="FFFF7128"/>
        <color rgb="FFFFEF9C"/>
      </colorScale>
    </cfRule>
    <cfRule type="colorScale" priority="633">
      <colorScale>
        <cfvo type="num" val="$Q$6"/>
        <cfvo type="max"/>
        <color rgb="FFFF7128"/>
        <color rgb="FFFFEF9C"/>
      </colorScale>
    </cfRule>
  </conditionalFormatting>
  <conditionalFormatting sqref="H167:H168">
    <cfRule type="cellIs" dxfId="812" priority="630" operator="equal">
      <formula>2</formula>
    </cfRule>
  </conditionalFormatting>
  <conditionalFormatting sqref="H189">
    <cfRule type="colorScale" priority="627">
      <colorScale>
        <cfvo type="num" val="$N$9"/>
        <cfvo type="num" val="$N$10"/>
        <color rgb="FFFF3300"/>
        <color rgb="FF08B808"/>
      </colorScale>
    </cfRule>
  </conditionalFormatting>
  <conditionalFormatting sqref="H189">
    <cfRule type="colorScale" priority="628">
      <colorScale>
        <cfvo type="num" val="$Q$6"/>
        <cfvo type="max"/>
        <color rgb="FFFF7128"/>
        <color rgb="FFFFEF9C"/>
      </colorScale>
    </cfRule>
    <cfRule type="colorScale" priority="629">
      <colorScale>
        <cfvo type="num" val="$Q$6"/>
        <cfvo type="max"/>
        <color rgb="FFFF7128"/>
        <color rgb="FFFFEF9C"/>
      </colorScale>
    </cfRule>
  </conditionalFormatting>
  <conditionalFormatting sqref="H188:H189">
    <cfRule type="cellIs" dxfId="811" priority="626" operator="equal">
      <formula>2</formula>
    </cfRule>
  </conditionalFormatting>
  <conditionalFormatting sqref="H207">
    <cfRule type="colorScale" priority="623">
      <colorScale>
        <cfvo type="num" val="$N$9"/>
        <cfvo type="num" val="$N$10"/>
        <color rgb="FFFF3300"/>
        <color rgb="FF08B808"/>
      </colorScale>
    </cfRule>
  </conditionalFormatting>
  <conditionalFormatting sqref="H207">
    <cfRule type="colorScale" priority="624">
      <colorScale>
        <cfvo type="num" val="$Q$6"/>
        <cfvo type="max"/>
        <color rgb="FFFF7128"/>
        <color rgb="FFFFEF9C"/>
      </colorScale>
    </cfRule>
    <cfRule type="colorScale" priority="625">
      <colorScale>
        <cfvo type="num" val="$Q$6"/>
        <cfvo type="max"/>
        <color rgb="FFFF7128"/>
        <color rgb="FFFFEF9C"/>
      </colorScale>
    </cfRule>
  </conditionalFormatting>
  <conditionalFormatting sqref="H206:H207">
    <cfRule type="cellIs" dxfId="810" priority="622" operator="equal">
      <formula>2</formula>
    </cfRule>
  </conditionalFormatting>
  <conditionalFormatting sqref="K43">
    <cfRule type="cellIs" dxfId="809" priority="621" operator="equal">
      <formula>$Q$12</formula>
    </cfRule>
  </conditionalFormatting>
  <conditionalFormatting sqref="K23">
    <cfRule type="cellIs" dxfId="808" priority="620" operator="equal">
      <formula>$Q$12</formula>
    </cfRule>
  </conditionalFormatting>
  <conditionalFormatting sqref="K38">
    <cfRule type="cellIs" dxfId="807" priority="618" operator="equal">
      <formula>$Q$12</formula>
    </cfRule>
  </conditionalFormatting>
  <conditionalFormatting sqref="K39">
    <cfRule type="cellIs" dxfId="806" priority="617" operator="equal">
      <formula>$Q$12</formula>
    </cfRule>
  </conditionalFormatting>
  <conditionalFormatting sqref="K41">
    <cfRule type="cellIs" dxfId="805" priority="616" operator="equal">
      <formula>$Q$12</formula>
    </cfRule>
  </conditionalFormatting>
  <conditionalFormatting sqref="K48:K49">
    <cfRule type="cellIs" dxfId="804" priority="613" operator="equal">
      <formula>$Q$12</formula>
    </cfRule>
  </conditionalFormatting>
  <conditionalFormatting sqref="K68">
    <cfRule type="cellIs" dxfId="803" priority="612" operator="equal">
      <formula>$Q$12</formula>
    </cfRule>
  </conditionalFormatting>
  <conditionalFormatting sqref="K41">
    <cfRule type="cellIs" dxfId="802" priority="600" operator="equal">
      <formula>$Q$12</formula>
    </cfRule>
  </conditionalFormatting>
  <conditionalFormatting sqref="K71">
    <cfRule type="cellIs" dxfId="801" priority="606" operator="equal">
      <formula>$Q$12</formula>
    </cfRule>
  </conditionalFormatting>
  <conditionalFormatting sqref="K144">
    <cfRule type="cellIs" dxfId="800" priority="605" operator="equal">
      <formula>$Q$12</formula>
    </cfRule>
  </conditionalFormatting>
  <conditionalFormatting sqref="K145:K147">
    <cfRule type="cellIs" dxfId="799" priority="603" operator="equal">
      <formula>$Q$12</formula>
    </cfRule>
  </conditionalFormatting>
  <conditionalFormatting sqref="K68">
    <cfRule type="cellIs" dxfId="798" priority="597" operator="equal">
      <formula>$Q$12</formula>
    </cfRule>
  </conditionalFormatting>
  <conditionalFormatting sqref="K78">
    <cfRule type="cellIs" dxfId="797" priority="532" operator="equal">
      <formula>$Q$12</formula>
    </cfRule>
  </conditionalFormatting>
  <conditionalFormatting sqref="K49">
    <cfRule type="cellIs" dxfId="796" priority="587" operator="equal">
      <formula>$Q$12</formula>
    </cfRule>
  </conditionalFormatting>
  <conditionalFormatting sqref="K39">
    <cfRule type="cellIs" dxfId="795" priority="601" operator="equal">
      <formula>$Q$12</formula>
    </cfRule>
  </conditionalFormatting>
  <conditionalFormatting sqref="K66">
    <cfRule type="cellIs" dxfId="794" priority="596" operator="equal">
      <formula>$Q$12</formula>
    </cfRule>
  </conditionalFormatting>
  <conditionalFormatting sqref="E22:E47 E121:E124 E50:E58 E62:E65 E71:E73 E75:E81 E83:E93 E96:E119">
    <cfRule type="colorScale" priority="715">
      <colorScale>
        <cfvo type="num" val="0"/>
        <cfvo type="num" val="$L$125"/>
        <cfvo type="max"/>
        <color rgb="FFFF0000"/>
        <color theme="0"/>
        <color rgb="FF00B050"/>
      </colorScale>
    </cfRule>
  </conditionalFormatting>
  <conditionalFormatting sqref="E128">
    <cfRule type="colorScale" priority="716">
      <colorScale>
        <cfvo type="num" val="$Q$6"/>
        <cfvo type="max"/>
        <color rgb="FFFF7128"/>
        <color rgb="FFFFEF9C"/>
      </colorScale>
    </cfRule>
    <cfRule type="colorScale" priority="717">
      <colorScale>
        <cfvo type="num" val="$Q$6"/>
        <cfvo type="max"/>
        <color rgb="FFFF7128"/>
        <color rgb="FFFFEF9C"/>
      </colorScale>
    </cfRule>
  </conditionalFormatting>
  <conditionalFormatting sqref="E146">
    <cfRule type="colorScale" priority="718">
      <colorScale>
        <cfvo type="num" val="$Q$6"/>
        <cfvo type="max"/>
        <color rgb="FFFF7128"/>
        <color rgb="FFFFEF9C"/>
      </colorScale>
    </cfRule>
    <cfRule type="colorScale" priority="719">
      <colorScale>
        <cfvo type="num" val="$Q$6"/>
        <cfvo type="max"/>
        <color rgb="FFFF7128"/>
        <color rgb="FFFFEF9C"/>
      </colorScale>
    </cfRule>
  </conditionalFormatting>
  <conditionalFormatting sqref="E190:E195">
    <cfRule type="colorScale" priority="720">
      <colorScale>
        <cfvo type="num" val="$Q$6"/>
        <cfvo type="max"/>
        <color rgb="FFFF7128"/>
        <color rgb="FFFFEF9C"/>
      </colorScale>
    </cfRule>
    <cfRule type="colorScale" priority="721">
      <colorScale>
        <cfvo type="num" val="$Q$6"/>
        <cfvo type="max"/>
        <color rgb="FFFF7128"/>
        <color rgb="FFFFEF9C"/>
      </colorScale>
    </cfRule>
  </conditionalFormatting>
  <conditionalFormatting sqref="E208:E212">
    <cfRule type="colorScale" priority="722">
      <colorScale>
        <cfvo type="num" val="$Q$6"/>
        <cfvo type="max"/>
        <color rgb="FFFF7128"/>
        <color rgb="FFFFEF9C"/>
      </colorScale>
    </cfRule>
    <cfRule type="colorScale" priority="723">
      <colorScale>
        <cfvo type="num" val="$Q$6"/>
        <cfvo type="max"/>
        <color rgb="FFFF7128"/>
        <color rgb="FFFFEF9C"/>
      </colorScale>
    </cfRule>
  </conditionalFormatting>
  <conditionalFormatting sqref="K48">
    <cfRule type="cellIs" dxfId="793" priority="595" operator="equal">
      <formula>$Q$12</formula>
    </cfRule>
  </conditionalFormatting>
  <conditionalFormatting sqref="K48">
    <cfRule type="cellIs" dxfId="792" priority="594" operator="equal">
      <formula>$Q$12</formula>
    </cfRule>
  </conditionalFormatting>
  <conditionalFormatting sqref="K48">
    <cfRule type="cellIs" dxfId="791" priority="593" operator="equal">
      <formula>$Q$12</formula>
    </cfRule>
  </conditionalFormatting>
  <conditionalFormatting sqref="K48">
    <cfRule type="cellIs" dxfId="790" priority="592" operator="equal">
      <formula>$Q$12</formula>
    </cfRule>
  </conditionalFormatting>
  <conditionalFormatting sqref="K48">
    <cfRule type="cellIs" dxfId="789" priority="591" operator="equal">
      <formula>$Q$12</formula>
    </cfRule>
  </conditionalFormatting>
  <conditionalFormatting sqref="K49">
    <cfRule type="cellIs" dxfId="788" priority="590" operator="equal">
      <formula>$Q$12</formula>
    </cfRule>
  </conditionalFormatting>
  <conditionalFormatting sqref="K49">
    <cfRule type="cellIs" dxfId="787" priority="589" operator="equal">
      <formula>$Q$12</formula>
    </cfRule>
  </conditionalFormatting>
  <conditionalFormatting sqref="K49">
    <cfRule type="cellIs" dxfId="786" priority="588" operator="equal">
      <formula>$Q$12</formula>
    </cfRule>
  </conditionalFormatting>
  <conditionalFormatting sqref="K30">
    <cfRule type="cellIs" dxfId="785" priority="486" operator="equal">
      <formula>$Q$12</formula>
    </cfRule>
  </conditionalFormatting>
  <conditionalFormatting sqref="K49">
    <cfRule type="cellIs" dxfId="784" priority="586" operator="equal">
      <formula>$Q$12</formula>
    </cfRule>
  </conditionalFormatting>
  <conditionalFormatting sqref="K70">
    <cfRule type="cellIs" dxfId="783" priority="584" operator="equal">
      <formula>$Q$12</formula>
    </cfRule>
  </conditionalFormatting>
  <conditionalFormatting sqref="K70">
    <cfRule type="cellIs" dxfId="782" priority="583" operator="equal">
      <formula>$Q$12</formula>
    </cfRule>
  </conditionalFormatting>
  <conditionalFormatting sqref="K70">
    <cfRule type="cellIs" dxfId="781" priority="582" operator="equal">
      <formula>$Q$12</formula>
    </cfRule>
  </conditionalFormatting>
  <conditionalFormatting sqref="H114">
    <cfRule type="colorScale" priority="580">
      <colorScale>
        <cfvo type="num" val="$N$9"/>
        <cfvo type="num" val="$N$10"/>
        <color rgb="FFFF3300"/>
        <color rgb="FF08B808"/>
      </colorScale>
    </cfRule>
  </conditionalFormatting>
  <conditionalFormatting sqref="H114">
    <cfRule type="colorScale" priority="578">
      <colorScale>
        <cfvo type="num" val="$Q$6"/>
        <cfvo type="max"/>
        <color rgb="FFFF7128"/>
        <color rgb="FFFFEF9C"/>
      </colorScale>
    </cfRule>
    <cfRule type="colorScale" priority="579">
      <colorScale>
        <cfvo type="num" val="$Q$6"/>
        <cfvo type="max"/>
        <color rgb="FFFF7128"/>
        <color rgb="FFFFEF9C"/>
      </colorScale>
    </cfRule>
  </conditionalFormatting>
  <conditionalFormatting sqref="H114">
    <cfRule type="colorScale" priority="577">
      <colorScale>
        <cfvo type="num" val="0"/>
        <cfvo type="num" val="$L$13"/>
        <cfvo type="num" val="1"/>
        <color rgb="FFFF0000"/>
        <color theme="0"/>
        <color rgb="FF08B808"/>
      </colorScale>
    </cfRule>
  </conditionalFormatting>
  <conditionalFormatting sqref="H114">
    <cfRule type="cellIs" dxfId="780" priority="576" operator="equal">
      <formula>2</formula>
    </cfRule>
  </conditionalFormatting>
  <conditionalFormatting sqref="H60">
    <cfRule type="colorScale" priority="574">
      <colorScale>
        <cfvo type="num" val="$N$9"/>
        <cfvo type="num" val="$N$10"/>
        <color rgb="FFFF3300"/>
        <color rgb="FF08B808"/>
      </colorScale>
    </cfRule>
  </conditionalFormatting>
  <conditionalFormatting sqref="H60">
    <cfRule type="colorScale" priority="573">
      <colorScale>
        <cfvo type="num" val="0"/>
        <cfvo type="num" val="$L$13"/>
        <cfvo type="num" val="1"/>
        <color rgb="FFFF0000"/>
        <color theme="0"/>
        <color rgb="FF08B808"/>
      </colorScale>
    </cfRule>
  </conditionalFormatting>
  <conditionalFormatting sqref="H60">
    <cfRule type="colorScale" priority="571">
      <colorScale>
        <cfvo type="num" val="$Q$6"/>
        <cfvo type="max"/>
        <color rgb="FFFF7128"/>
        <color rgb="FFFFEF9C"/>
      </colorScale>
    </cfRule>
    <cfRule type="colorScale" priority="572">
      <colorScale>
        <cfvo type="num" val="$Q$6"/>
        <cfvo type="max"/>
        <color rgb="FFFF7128"/>
        <color rgb="FFFFEF9C"/>
      </colorScale>
    </cfRule>
  </conditionalFormatting>
  <conditionalFormatting sqref="H60">
    <cfRule type="cellIs" dxfId="779" priority="570" operator="equal">
      <formula>2</formula>
    </cfRule>
  </conditionalFormatting>
  <conditionalFormatting sqref="H59">
    <cfRule type="colorScale" priority="568">
      <colorScale>
        <cfvo type="num" val="$N$9"/>
        <cfvo type="num" val="$N$10"/>
        <color rgb="FFFF3300"/>
        <color rgb="FF08B808"/>
      </colorScale>
    </cfRule>
  </conditionalFormatting>
  <conditionalFormatting sqref="H59">
    <cfRule type="colorScale" priority="567">
      <colorScale>
        <cfvo type="num" val="0"/>
        <cfvo type="num" val="$L$13"/>
        <cfvo type="num" val="1"/>
        <color rgb="FFFF0000"/>
        <color theme="0"/>
        <color rgb="FF08B808"/>
      </colorScale>
    </cfRule>
  </conditionalFormatting>
  <conditionalFormatting sqref="H59">
    <cfRule type="colorScale" priority="565">
      <colorScale>
        <cfvo type="num" val="$Q$6"/>
        <cfvo type="max"/>
        <color rgb="FFFF7128"/>
        <color rgb="FFFFEF9C"/>
      </colorScale>
    </cfRule>
    <cfRule type="colorScale" priority="566">
      <colorScale>
        <cfvo type="num" val="$Q$6"/>
        <cfvo type="max"/>
        <color rgb="FFFF7128"/>
        <color rgb="FFFFEF9C"/>
      </colorScale>
    </cfRule>
  </conditionalFormatting>
  <conditionalFormatting sqref="H59">
    <cfRule type="cellIs" dxfId="778" priority="564" operator="equal">
      <formula>2</formula>
    </cfRule>
  </conditionalFormatting>
  <conditionalFormatting sqref="H61">
    <cfRule type="colorScale" priority="724">
      <colorScale>
        <cfvo type="num" val="$N$9"/>
        <cfvo type="num" val="$N$10"/>
        <color rgb="FFFF3300"/>
        <color rgb="FF08B808"/>
      </colorScale>
    </cfRule>
  </conditionalFormatting>
  <conditionalFormatting sqref="H61">
    <cfRule type="colorScale" priority="559">
      <colorScale>
        <cfvo type="num" val="$Q$6"/>
        <cfvo type="max"/>
        <color rgb="FFFF7128"/>
        <color rgb="FFFFEF9C"/>
      </colorScale>
    </cfRule>
    <cfRule type="colorScale" priority="560">
      <colorScale>
        <cfvo type="num" val="$Q$6"/>
        <cfvo type="max"/>
        <color rgb="FFFF7128"/>
        <color rgb="FFFFEF9C"/>
      </colorScale>
    </cfRule>
  </conditionalFormatting>
  <conditionalFormatting sqref="H61">
    <cfRule type="cellIs" dxfId="777" priority="558" operator="equal">
      <formula>2</formula>
    </cfRule>
  </conditionalFormatting>
  <conditionalFormatting sqref="H69">
    <cfRule type="colorScale" priority="557">
      <colorScale>
        <cfvo type="num" val="$N$9"/>
        <cfvo type="num" val="$N$10"/>
        <color rgb="FFFF3300"/>
        <color rgb="FF08B808"/>
      </colorScale>
    </cfRule>
  </conditionalFormatting>
  <conditionalFormatting sqref="H69">
    <cfRule type="colorScale" priority="556">
      <colorScale>
        <cfvo type="num" val="0"/>
        <cfvo type="num" val="$L$13"/>
        <cfvo type="num" val="1"/>
        <color rgb="FFFF0000"/>
        <color theme="0"/>
        <color rgb="FF08B808"/>
      </colorScale>
    </cfRule>
  </conditionalFormatting>
  <conditionalFormatting sqref="H69">
    <cfRule type="colorScale" priority="554">
      <colorScale>
        <cfvo type="num" val="$Q$6"/>
        <cfvo type="max"/>
        <color rgb="FFFF7128"/>
        <color rgb="FFFFEF9C"/>
      </colorScale>
    </cfRule>
    <cfRule type="colorScale" priority="555">
      <colorScale>
        <cfvo type="num" val="$Q$6"/>
        <cfvo type="max"/>
        <color rgb="FFFF7128"/>
        <color rgb="FFFFEF9C"/>
      </colorScale>
    </cfRule>
  </conditionalFormatting>
  <conditionalFormatting sqref="H69">
    <cfRule type="cellIs" dxfId="776" priority="553" operator="equal">
      <formula>2</formula>
    </cfRule>
  </conditionalFormatting>
  <conditionalFormatting sqref="H70">
    <cfRule type="colorScale" priority="552">
      <colorScale>
        <cfvo type="num" val="$N$9"/>
        <cfvo type="num" val="$N$10"/>
        <color rgb="FFFF3300"/>
        <color rgb="FF08B808"/>
      </colorScale>
    </cfRule>
  </conditionalFormatting>
  <conditionalFormatting sqref="H70">
    <cfRule type="colorScale" priority="551">
      <colorScale>
        <cfvo type="num" val="0"/>
        <cfvo type="num" val="$L$13"/>
        <cfvo type="num" val="1"/>
        <color rgb="FFFF0000"/>
        <color theme="0"/>
        <color rgb="FF08B808"/>
      </colorScale>
    </cfRule>
  </conditionalFormatting>
  <conditionalFormatting sqref="H70">
    <cfRule type="colorScale" priority="549">
      <colorScale>
        <cfvo type="num" val="$Q$6"/>
        <cfvo type="max"/>
        <color rgb="FFFF7128"/>
        <color rgb="FFFFEF9C"/>
      </colorScale>
    </cfRule>
    <cfRule type="colorScale" priority="550">
      <colorScale>
        <cfvo type="num" val="$Q$6"/>
        <cfvo type="max"/>
        <color rgb="FFFF7128"/>
        <color rgb="FFFFEF9C"/>
      </colorScale>
    </cfRule>
  </conditionalFormatting>
  <conditionalFormatting sqref="H70">
    <cfRule type="cellIs" dxfId="775" priority="548" operator="equal">
      <formula>2</formula>
    </cfRule>
  </conditionalFormatting>
  <conditionalFormatting sqref="K77">
    <cfRule type="cellIs" dxfId="774" priority="539" operator="equal">
      <formula>$Q$12</formula>
    </cfRule>
  </conditionalFormatting>
  <conditionalFormatting sqref="H74">
    <cfRule type="colorScale" priority="547">
      <colorScale>
        <cfvo type="num" val="$N$9"/>
        <cfvo type="num" val="$N$10"/>
        <color rgb="FFFF3300"/>
        <color rgb="FF08B808"/>
      </colorScale>
    </cfRule>
  </conditionalFormatting>
  <conditionalFormatting sqref="H74">
    <cfRule type="colorScale" priority="546">
      <colorScale>
        <cfvo type="num" val="0"/>
        <cfvo type="num" val="$L$13"/>
        <cfvo type="num" val="1"/>
        <color rgb="FFFF0000"/>
        <color theme="0"/>
        <color rgb="FF08B808"/>
      </colorScale>
    </cfRule>
  </conditionalFormatting>
  <conditionalFormatting sqref="H74">
    <cfRule type="colorScale" priority="544">
      <colorScale>
        <cfvo type="num" val="$Q$6"/>
        <cfvo type="max"/>
        <color rgb="FFFF7128"/>
        <color rgb="FFFFEF9C"/>
      </colorScale>
    </cfRule>
    <cfRule type="colorScale" priority="545">
      <colorScale>
        <cfvo type="num" val="$Q$6"/>
        <cfvo type="max"/>
        <color rgb="FFFF7128"/>
        <color rgb="FFFFEF9C"/>
      </colorScale>
    </cfRule>
  </conditionalFormatting>
  <conditionalFormatting sqref="H74">
    <cfRule type="cellIs" dxfId="773" priority="543" operator="equal">
      <formula>2</formula>
    </cfRule>
  </conditionalFormatting>
  <conditionalFormatting sqref="H77">
    <cfRule type="colorScale" priority="540">
      <colorScale>
        <cfvo type="num" val="$N$9"/>
        <cfvo type="num" val="$N$10"/>
        <color rgb="FFFF3300"/>
        <color rgb="FF08B808"/>
      </colorScale>
    </cfRule>
  </conditionalFormatting>
  <conditionalFormatting sqref="K77">
    <cfRule type="cellIs" dxfId="772" priority="538" operator="equal">
      <formula>"SIN AVANCE"</formula>
    </cfRule>
  </conditionalFormatting>
  <conditionalFormatting sqref="H77">
    <cfRule type="colorScale" priority="536">
      <colorScale>
        <cfvo type="num" val="$Q$6"/>
        <cfvo type="max"/>
        <color rgb="FFFF7128"/>
        <color rgb="FFFFEF9C"/>
      </colorScale>
    </cfRule>
    <cfRule type="colorScale" priority="537">
      <colorScale>
        <cfvo type="num" val="$Q$6"/>
        <cfvo type="max"/>
        <color rgb="FFFF7128"/>
        <color rgb="FFFFEF9C"/>
      </colorScale>
    </cfRule>
  </conditionalFormatting>
  <conditionalFormatting sqref="H77">
    <cfRule type="colorScale" priority="535">
      <colorScale>
        <cfvo type="num" val="0"/>
        <cfvo type="num" val="$L$13"/>
        <cfvo type="num" val="1"/>
        <color rgb="FFFF0000"/>
        <color theme="0"/>
        <color rgb="FF08B808"/>
      </colorScale>
    </cfRule>
  </conditionalFormatting>
  <conditionalFormatting sqref="H77">
    <cfRule type="cellIs" dxfId="771" priority="534" operator="equal">
      <formula>2</formula>
    </cfRule>
  </conditionalFormatting>
  <conditionalFormatting sqref="H78">
    <cfRule type="colorScale" priority="533">
      <colorScale>
        <cfvo type="num" val="$N$9"/>
        <cfvo type="num" val="$N$10"/>
        <color rgb="FFFF3300"/>
        <color rgb="FF08B808"/>
      </colorScale>
    </cfRule>
  </conditionalFormatting>
  <conditionalFormatting sqref="K78">
    <cfRule type="cellIs" dxfId="770" priority="531" operator="equal">
      <formula>"SIN AVANCE"</formula>
    </cfRule>
  </conditionalFormatting>
  <conditionalFormatting sqref="H78">
    <cfRule type="colorScale" priority="529">
      <colorScale>
        <cfvo type="num" val="$Q$6"/>
        <cfvo type="max"/>
        <color rgb="FFFF7128"/>
        <color rgb="FFFFEF9C"/>
      </colorScale>
    </cfRule>
    <cfRule type="colorScale" priority="530">
      <colorScale>
        <cfvo type="num" val="$Q$6"/>
        <cfvo type="max"/>
        <color rgb="FFFF7128"/>
        <color rgb="FFFFEF9C"/>
      </colorScale>
    </cfRule>
  </conditionalFormatting>
  <conditionalFormatting sqref="H78">
    <cfRule type="colorScale" priority="528">
      <colorScale>
        <cfvo type="num" val="0"/>
        <cfvo type="num" val="$L$13"/>
        <cfvo type="num" val="1"/>
        <color rgb="FFFF0000"/>
        <color theme="0"/>
        <color rgb="FF08B808"/>
      </colorScale>
    </cfRule>
  </conditionalFormatting>
  <conditionalFormatting sqref="H78">
    <cfRule type="cellIs" dxfId="769" priority="527" operator="equal">
      <formula>2</formula>
    </cfRule>
  </conditionalFormatting>
  <conditionalFormatting sqref="K44">
    <cfRule type="cellIs" dxfId="768" priority="476" operator="equal">
      <formula>"SIN AVANCE"</formula>
    </cfRule>
  </conditionalFormatting>
  <conditionalFormatting sqref="H79">
    <cfRule type="colorScale" priority="526">
      <colorScale>
        <cfvo type="num" val="$N$9"/>
        <cfvo type="num" val="$N$10"/>
        <color rgb="FFFF3300"/>
        <color rgb="FF08B808"/>
      </colorScale>
    </cfRule>
  </conditionalFormatting>
  <conditionalFormatting sqref="K79">
    <cfRule type="cellIs" dxfId="767" priority="525" operator="equal">
      <formula>$Q$12</formula>
    </cfRule>
  </conditionalFormatting>
  <conditionalFormatting sqref="K79">
    <cfRule type="cellIs" dxfId="766" priority="524" operator="equal">
      <formula>"SIN AVANCE"</formula>
    </cfRule>
  </conditionalFormatting>
  <conditionalFormatting sqref="H79">
    <cfRule type="colorScale" priority="522">
      <colorScale>
        <cfvo type="num" val="$Q$6"/>
        <cfvo type="max"/>
        <color rgb="FFFF7128"/>
        <color rgb="FFFFEF9C"/>
      </colorScale>
    </cfRule>
    <cfRule type="colorScale" priority="523">
      <colorScale>
        <cfvo type="num" val="$Q$6"/>
        <cfvo type="max"/>
        <color rgb="FFFF7128"/>
        <color rgb="FFFFEF9C"/>
      </colorScale>
    </cfRule>
  </conditionalFormatting>
  <conditionalFormatting sqref="H79">
    <cfRule type="colorScale" priority="521">
      <colorScale>
        <cfvo type="num" val="0"/>
        <cfvo type="num" val="$L$13"/>
        <cfvo type="num" val="1"/>
        <color rgb="FFFF0000"/>
        <color theme="0"/>
        <color rgb="FF08B808"/>
      </colorScale>
    </cfRule>
  </conditionalFormatting>
  <conditionalFormatting sqref="H79">
    <cfRule type="cellIs" dxfId="765" priority="520" operator="equal">
      <formula>2</formula>
    </cfRule>
  </conditionalFormatting>
  <conditionalFormatting sqref="H80">
    <cfRule type="colorScale" priority="519">
      <colorScale>
        <cfvo type="num" val="$N$9"/>
        <cfvo type="num" val="$N$10"/>
        <color rgb="FFFF3300"/>
        <color rgb="FF08B808"/>
      </colorScale>
    </cfRule>
  </conditionalFormatting>
  <conditionalFormatting sqref="H80">
    <cfRule type="colorScale" priority="517">
      <colorScale>
        <cfvo type="num" val="$Q$6"/>
        <cfvo type="max"/>
        <color rgb="FFFF7128"/>
        <color rgb="FFFFEF9C"/>
      </colorScale>
    </cfRule>
    <cfRule type="colorScale" priority="518">
      <colorScale>
        <cfvo type="num" val="$Q$6"/>
        <cfvo type="max"/>
        <color rgb="FFFF7128"/>
        <color rgb="FFFFEF9C"/>
      </colorScale>
    </cfRule>
  </conditionalFormatting>
  <conditionalFormatting sqref="H80">
    <cfRule type="colorScale" priority="516">
      <colorScale>
        <cfvo type="num" val="0"/>
        <cfvo type="num" val="$L$13"/>
        <cfvo type="num" val="1"/>
        <color rgb="FFFF0000"/>
        <color theme="0"/>
        <color rgb="FF08B808"/>
      </colorScale>
    </cfRule>
  </conditionalFormatting>
  <conditionalFormatting sqref="H80">
    <cfRule type="cellIs" dxfId="764" priority="515" operator="equal">
      <formula>2</formula>
    </cfRule>
  </conditionalFormatting>
  <conditionalFormatting sqref="H81">
    <cfRule type="colorScale" priority="514">
      <colorScale>
        <cfvo type="num" val="$N$9"/>
        <cfvo type="num" val="$N$10"/>
        <color rgb="FFFF3300"/>
        <color rgb="FF08B808"/>
      </colorScale>
    </cfRule>
  </conditionalFormatting>
  <conditionalFormatting sqref="K81">
    <cfRule type="cellIs" dxfId="763" priority="513" operator="equal">
      <formula>$Q$12</formula>
    </cfRule>
  </conditionalFormatting>
  <conditionalFormatting sqref="K81">
    <cfRule type="cellIs" dxfId="762" priority="512" operator="equal">
      <formula>"SIN AVANCE"</formula>
    </cfRule>
  </conditionalFormatting>
  <conditionalFormatting sqref="H81">
    <cfRule type="colorScale" priority="510">
      <colorScale>
        <cfvo type="num" val="$Q$6"/>
        <cfvo type="max"/>
        <color rgb="FFFF7128"/>
        <color rgb="FFFFEF9C"/>
      </colorScale>
    </cfRule>
    <cfRule type="colorScale" priority="511">
      <colorScale>
        <cfvo type="num" val="$Q$6"/>
        <cfvo type="max"/>
        <color rgb="FFFF7128"/>
        <color rgb="FFFFEF9C"/>
      </colorScale>
    </cfRule>
  </conditionalFormatting>
  <conditionalFormatting sqref="H81">
    <cfRule type="colorScale" priority="509">
      <colorScale>
        <cfvo type="num" val="0"/>
        <cfvo type="num" val="$L$13"/>
        <cfvo type="num" val="1"/>
        <color rgb="FFFF0000"/>
        <color theme="0"/>
        <color rgb="FF08B808"/>
      </colorScale>
    </cfRule>
  </conditionalFormatting>
  <conditionalFormatting sqref="H81">
    <cfRule type="cellIs" dxfId="761" priority="508" operator="equal">
      <formula>2</formula>
    </cfRule>
  </conditionalFormatting>
  <conditionalFormatting sqref="H82">
    <cfRule type="colorScale" priority="507">
      <colorScale>
        <cfvo type="num" val="$N$9"/>
        <cfvo type="num" val="$N$10"/>
        <color rgb="FFFF3300"/>
        <color rgb="FF08B808"/>
      </colorScale>
    </cfRule>
  </conditionalFormatting>
  <conditionalFormatting sqref="H82">
    <cfRule type="colorScale" priority="503">
      <colorScale>
        <cfvo type="num" val="$Q$6"/>
        <cfvo type="max"/>
        <color rgb="FFFF7128"/>
        <color rgb="FFFFEF9C"/>
      </colorScale>
    </cfRule>
    <cfRule type="colorScale" priority="504">
      <colorScale>
        <cfvo type="num" val="$Q$6"/>
        <cfvo type="max"/>
        <color rgb="FFFF7128"/>
        <color rgb="FFFFEF9C"/>
      </colorScale>
    </cfRule>
  </conditionalFormatting>
  <conditionalFormatting sqref="H82">
    <cfRule type="colorScale" priority="502">
      <colorScale>
        <cfvo type="num" val="0"/>
        <cfvo type="num" val="$L$13"/>
        <cfvo type="num" val="1"/>
        <color rgb="FFFF0000"/>
        <color theme="0"/>
        <color rgb="FF08B808"/>
      </colorScale>
    </cfRule>
  </conditionalFormatting>
  <conditionalFormatting sqref="H82">
    <cfRule type="cellIs" dxfId="760" priority="501" operator="equal">
      <formula>2</formula>
    </cfRule>
  </conditionalFormatting>
  <conditionalFormatting sqref="K90">
    <cfRule type="cellIs" dxfId="759" priority="500" operator="equal">
      <formula>$Q$12</formula>
    </cfRule>
  </conditionalFormatting>
  <conditionalFormatting sqref="K90">
    <cfRule type="cellIs" dxfId="758" priority="499" operator="equal">
      <formula>"SIN AVANCE"</formula>
    </cfRule>
  </conditionalFormatting>
  <conditionalFormatting sqref="K92">
    <cfRule type="cellIs" dxfId="757" priority="498" operator="equal">
      <formula>$Q$12</formula>
    </cfRule>
  </conditionalFormatting>
  <conditionalFormatting sqref="K92">
    <cfRule type="cellIs" dxfId="756" priority="497" operator="equal">
      <formula>"SIN AVANCE"</formula>
    </cfRule>
  </conditionalFormatting>
  <conditionalFormatting sqref="H93">
    <cfRule type="colorScale" priority="496">
      <colorScale>
        <cfvo type="num" val="$N$9"/>
        <cfvo type="num" val="$N$10"/>
        <color rgb="FFFF3300"/>
        <color rgb="FF08B808"/>
      </colorScale>
    </cfRule>
  </conditionalFormatting>
  <conditionalFormatting sqref="H93">
    <cfRule type="colorScale" priority="494">
      <colorScale>
        <cfvo type="num" val="$Q$6"/>
        <cfvo type="max"/>
        <color rgb="FFFF7128"/>
        <color rgb="FFFFEF9C"/>
      </colorScale>
    </cfRule>
    <cfRule type="colorScale" priority="495">
      <colorScale>
        <cfvo type="num" val="$Q$6"/>
        <cfvo type="max"/>
        <color rgb="FFFF7128"/>
        <color rgb="FFFFEF9C"/>
      </colorScale>
    </cfRule>
  </conditionalFormatting>
  <conditionalFormatting sqref="H93">
    <cfRule type="colorScale" priority="493">
      <colorScale>
        <cfvo type="num" val="0"/>
        <cfvo type="num" val="$L$13"/>
        <cfvo type="num" val="1"/>
        <color rgb="FFFF0000"/>
        <color theme="0"/>
        <color rgb="FF08B808"/>
      </colorScale>
    </cfRule>
  </conditionalFormatting>
  <conditionalFormatting sqref="H93">
    <cfRule type="cellIs" dxfId="755" priority="492" operator="equal">
      <formula>2</formula>
    </cfRule>
  </conditionalFormatting>
  <conditionalFormatting sqref="K30">
    <cfRule type="cellIs" dxfId="754" priority="485" operator="equal">
      <formula>$Q$12</formula>
    </cfRule>
  </conditionalFormatting>
  <conditionalFormatting sqref="K30">
    <cfRule type="cellIs" dxfId="753" priority="484" operator="equal">
      <formula>"SIN AVANCE"</formula>
    </cfRule>
  </conditionalFormatting>
  <conditionalFormatting sqref="K30">
    <cfRule type="cellIs" dxfId="752" priority="483" operator="equal">
      <formula>$Q$12</formula>
    </cfRule>
  </conditionalFormatting>
  <conditionalFormatting sqref="K91">
    <cfRule type="cellIs" dxfId="751" priority="432" operator="equal">
      <formula>$Q$12</formula>
    </cfRule>
  </conditionalFormatting>
  <conditionalFormatting sqref="H44">
    <cfRule type="colorScale" priority="479">
      <colorScale>
        <cfvo type="num" val="$N$9"/>
        <cfvo type="num" val="$N$10"/>
        <color rgb="FFFF3300"/>
        <color rgb="FF08B808"/>
      </colorScale>
    </cfRule>
  </conditionalFormatting>
  <conditionalFormatting sqref="K44">
    <cfRule type="cellIs" dxfId="750" priority="478" operator="equal">
      <formula>$Q$12</formula>
    </cfRule>
  </conditionalFormatting>
  <conditionalFormatting sqref="H44">
    <cfRule type="colorScale" priority="477">
      <colorScale>
        <cfvo type="num" val="0"/>
        <cfvo type="num" val="$L$13"/>
        <cfvo type="num" val="1"/>
        <color rgb="FFFF0000"/>
        <color theme="0"/>
        <color rgb="FF08B808"/>
      </colorScale>
    </cfRule>
  </conditionalFormatting>
  <conditionalFormatting sqref="H44">
    <cfRule type="colorScale" priority="474">
      <colorScale>
        <cfvo type="num" val="$Q$6"/>
        <cfvo type="max"/>
        <color rgb="FFFF7128"/>
        <color rgb="FFFFEF9C"/>
      </colorScale>
    </cfRule>
    <cfRule type="colorScale" priority="475">
      <colorScale>
        <cfvo type="num" val="$Q$6"/>
        <cfvo type="max"/>
        <color rgb="FFFF7128"/>
        <color rgb="FFFFEF9C"/>
      </colorScale>
    </cfRule>
  </conditionalFormatting>
  <conditionalFormatting sqref="H44">
    <cfRule type="cellIs" dxfId="749" priority="473" operator="equal">
      <formula>2</formula>
    </cfRule>
  </conditionalFormatting>
  <conditionalFormatting sqref="K44">
    <cfRule type="cellIs" dxfId="748" priority="472" operator="equal">
      <formula>$Q$12</formula>
    </cfRule>
  </conditionalFormatting>
  <conditionalFormatting sqref="K192">
    <cfRule type="cellIs" dxfId="747" priority="328" operator="equal">
      <formula>$Q$12</formula>
    </cfRule>
  </conditionalFormatting>
  <conditionalFormatting sqref="K192">
    <cfRule type="cellIs" dxfId="746" priority="327" operator="equal">
      <formula>$Q$12</formula>
    </cfRule>
  </conditionalFormatting>
  <conditionalFormatting sqref="K208 K210:K212">
    <cfRule type="cellIs" dxfId="745" priority="299" operator="equal">
      <formula>$Q$12</formula>
    </cfRule>
  </conditionalFormatting>
  <conditionalFormatting sqref="K208 K210:K212">
    <cfRule type="cellIs" dxfId="744" priority="300" operator="equal">
      <formula>$Q$12</formula>
    </cfRule>
  </conditionalFormatting>
  <conditionalFormatting sqref="H107">
    <cfRule type="colorScale" priority="467">
      <colorScale>
        <cfvo type="num" val="$N$9"/>
        <cfvo type="num" val="$N$10"/>
        <color rgb="FFFF3300"/>
        <color rgb="FF08B808"/>
      </colorScale>
    </cfRule>
  </conditionalFormatting>
  <conditionalFormatting sqref="H107">
    <cfRule type="colorScale" priority="465">
      <colorScale>
        <cfvo type="num" val="$Q$6"/>
        <cfvo type="max"/>
        <color rgb="FFFF7128"/>
        <color rgb="FFFFEF9C"/>
      </colorScale>
    </cfRule>
    <cfRule type="colorScale" priority="466">
      <colorScale>
        <cfvo type="num" val="$Q$6"/>
        <cfvo type="max"/>
        <color rgb="FFFF7128"/>
        <color rgb="FFFFEF9C"/>
      </colorScale>
    </cfRule>
  </conditionalFormatting>
  <conditionalFormatting sqref="H107">
    <cfRule type="colorScale" priority="464">
      <colorScale>
        <cfvo type="num" val="0"/>
        <cfvo type="num" val="$L$13"/>
        <cfvo type="num" val="1"/>
        <color rgb="FFFF0000"/>
        <color theme="0"/>
        <color rgb="FF08B808"/>
      </colorScale>
    </cfRule>
  </conditionalFormatting>
  <conditionalFormatting sqref="H107">
    <cfRule type="cellIs" dxfId="743" priority="463" operator="equal">
      <formula>2</formula>
    </cfRule>
  </conditionalFormatting>
  <conditionalFormatting sqref="H110">
    <cfRule type="colorScale" priority="462">
      <colorScale>
        <cfvo type="num" val="$N$9"/>
        <cfvo type="num" val="$N$10"/>
        <color rgb="FFFF3300"/>
        <color rgb="FF08B808"/>
      </colorScale>
    </cfRule>
  </conditionalFormatting>
  <conditionalFormatting sqref="H110">
    <cfRule type="colorScale" priority="460">
      <colorScale>
        <cfvo type="num" val="$Q$6"/>
        <cfvo type="max"/>
        <color rgb="FFFF7128"/>
        <color rgb="FFFFEF9C"/>
      </colorScale>
    </cfRule>
    <cfRule type="colorScale" priority="461">
      <colorScale>
        <cfvo type="num" val="$Q$6"/>
        <cfvo type="max"/>
        <color rgb="FFFF7128"/>
        <color rgb="FFFFEF9C"/>
      </colorScale>
    </cfRule>
  </conditionalFormatting>
  <conditionalFormatting sqref="H110">
    <cfRule type="colorScale" priority="459">
      <colorScale>
        <cfvo type="num" val="0"/>
        <cfvo type="num" val="$L$13"/>
        <cfvo type="num" val="1"/>
        <color rgb="FFFF0000"/>
        <color theme="0"/>
        <color rgb="FF08B808"/>
      </colorScale>
    </cfRule>
  </conditionalFormatting>
  <conditionalFormatting sqref="H110">
    <cfRule type="cellIs" dxfId="742" priority="458" operator="equal">
      <formula>2</formula>
    </cfRule>
  </conditionalFormatting>
  <conditionalFormatting sqref="K192">
    <cfRule type="cellIs" dxfId="741" priority="329" operator="equal">
      <formula>$Q$12</formula>
    </cfRule>
  </conditionalFormatting>
  <conditionalFormatting sqref="H111">
    <cfRule type="colorScale" priority="457">
      <colorScale>
        <cfvo type="num" val="$N$9"/>
        <cfvo type="num" val="$N$10"/>
        <color rgb="FFFF3300"/>
        <color rgb="FF08B808"/>
      </colorScale>
    </cfRule>
  </conditionalFormatting>
  <conditionalFormatting sqref="H111">
    <cfRule type="colorScale" priority="455">
      <colorScale>
        <cfvo type="num" val="$Q$6"/>
        <cfvo type="max"/>
        <color rgb="FFFF7128"/>
        <color rgb="FFFFEF9C"/>
      </colorScale>
    </cfRule>
    <cfRule type="colorScale" priority="456">
      <colorScale>
        <cfvo type="num" val="$Q$6"/>
        <cfvo type="max"/>
        <color rgb="FFFF7128"/>
        <color rgb="FFFFEF9C"/>
      </colorScale>
    </cfRule>
  </conditionalFormatting>
  <conditionalFormatting sqref="H111">
    <cfRule type="colorScale" priority="454">
      <colorScale>
        <cfvo type="num" val="0"/>
        <cfvo type="num" val="$L$13"/>
        <cfvo type="num" val="1"/>
        <color rgb="FFFF0000"/>
        <color theme="0"/>
        <color rgb="FF08B808"/>
      </colorScale>
    </cfRule>
  </conditionalFormatting>
  <conditionalFormatting sqref="H111">
    <cfRule type="cellIs" dxfId="740" priority="453" operator="equal">
      <formula>2</formula>
    </cfRule>
  </conditionalFormatting>
  <conditionalFormatting sqref="K93">
    <cfRule type="cellIs" dxfId="739" priority="430" operator="equal">
      <formula>$Q$12</formula>
    </cfRule>
  </conditionalFormatting>
  <conditionalFormatting sqref="K93">
    <cfRule type="cellIs" dxfId="738" priority="429" operator="equal">
      <formula>"SIN AVANCE"</formula>
    </cfRule>
  </conditionalFormatting>
  <conditionalFormatting sqref="H112">
    <cfRule type="colorScale" priority="452">
      <colorScale>
        <cfvo type="num" val="$N$9"/>
        <cfvo type="num" val="$N$10"/>
        <color rgb="FFFF3300"/>
        <color rgb="FF08B808"/>
      </colorScale>
    </cfRule>
  </conditionalFormatting>
  <conditionalFormatting sqref="H112">
    <cfRule type="colorScale" priority="450">
      <colorScale>
        <cfvo type="num" val="$Q$6"/>
        <cfvo type="max"/>
        <color rgb="FFFF7128"/>
        <color rgb="FFFFEF9C"/>
      </colorScale>
    </cfRule>
    <cfRule type="colorScale" priority="451">
      <colorScale>
        <cfvo type="num" val="$Q$6"/>
        <cfvo type="max"/>
        <color rgb="FFFF7128"/>
        <color rgb="FFFFEF9C"/>
      </colorScale>
    </cfRule>
  </conditionalFormatting>
  <conditionalFormatting sqref="H112">
    <cfRule type="colorScale" priority="449">
      <colorScale>
        <cfvo type="num" val="0"/>
        <cfvo type="num" val="$L$13"/>
        <cfvo type="num" val="1"/>
        <color rgb="FFFF0000"/>
        <color theme="0"/>
        <color rgb="FF08B808"/>
      </colorScale>
    </cfRule>
  </conditionalFormatting>
  <conditionalFormatting sqref="H112">
    <cfRule type="cellIs" dxfId="737" priority="448" operator="equal">
      <formula>2</formula>
    </cfRule>
  </conditionalFormatting>
  <conditionalFormatting sqref="K84">
    <cfRule type="cellIs" dxfId="736" priority="441" operator="equal">
      <formula>$Q$12</formula>
    </cfRule>
  </conditionalFormatting>
  <conditionalFormatting sqref="K80">
    <cfRule type="cellIs" dxfId="735" priority="446" operator="equal">
      <formula>$Q$12</formula>
    </cfRule>
  </conditionalFormatting>
  <conditionalFormatting sqref="K83">
    <cfRule type="cellIs" dxfId="734" priority="444" operator="equal">
      <formula>$Q$12</formula>
    </cfRule>
  </conditionalFormatting>
  <conditionalFormatting sqref="E120">
    <cfRule type="colorScale" priority="447">
      <colorScale>
        <cfvo type="num" val="0"/>
        <cfvo type="num" val="$L$125"/>
        <cfvo type="max"/>
        <color rgb="FFFF0000"/>
        <color theme="0"/>
        <color rgb="FF00B050"/>
      </colorScale>
    </cfRule>
  </conditionalFormatting>
  <conditionalFormatting sqref="K80">
    <cfRule type="cellIs" dxfId="733" priority="445" operator="equal">
      <formula>"SIN AVANCE"</formula>
    </cfRule>
  </conditionalFormatting>
  <conditionalFormatting sqref="K83">
    <cfRule type="cellIs" dxfId="732" priority="442" operator="equal">
      <formula>$Q$12</formula>
    </cfRule>
  </conditionalFormatting>
  <conditionalFormatting sqref="K83">
    <cfRule type="cellIs" dxfId="731" priority="443" operator="equal">
      <formula>"SIN AVANCE"</formula>
    </cfRule>
  </conditionalFormatting>
  <conditionalFormatting sqref="K84">
    <cfRule type="cellIs" dxfId="730" priority="440" operator="equal">
      <formula>"SIN AVANCE"</formula>
    </cfRule>
  </conditionalFormatting>
  <conditionalFormatting sqref="K87">
    <cfRule type="cellIs" dxfId="729" priority="435" operator="equal">
      <formula>$Q$12</formula>
    </cfRule>
  </conditionalFormatting>
  <conditionalFormatting sqref="K87">
    <cfRule type="cellIs" dxfId="728" priority="434" operator="equal">
      <formula>"SIN AVANCE"</formula>
    </cfRule>
  </conditionalFormatting>
  <conditionalFormatting sqref="K87">
    <cfRule type="cellIs" dxfId="727" priority="433" operator="equal">
      <formula>$Q$12</formula>
    </cfRule>
  </conditionalFormatting>
  <conditionalFormatting sqref="K91">
    <cfRule type="cellIs" dxfId="726" priority="431" operator="equal">
      <formula>"SIN AVANCE"</formula>
    </cfRule>
  </conditionalFormatting>
  <conditionalFormatting sqref="H94:H95">
    <cfRule type="colorScale" priority="424">
      <colorScale>
        <cfvo type="num" val="$N$9"/>
        <cfvo type="num" val="$N$10"/>
        <color rgb="FFFF3300"/>
        <color rgb="FF08B808"/>
      </colorScale>
    </cfRule>
  </conditionalFormatting>
  <conditionalFormatting sqref="H94:H95">
    <cfRule type="colorScale" priority="423">
      <colorScale>
        <cfvo type="num" val="0"/>
        <cfvo type="num" val="$L$13"/>
        <cfvo type="num" val="1"/>
        <color rgb="FFFF0000"/>
        <color theme="0"/>
        <color rgb="FF08B808"/>
      </colorScale>
    </cfRule>
  </conditionalFormatting>
  <conditionalFormatting sqref="H94:H95">
    <cfRule type="colorScale" priority="421">
      <colorScale>
        <cfvo type="num" val="$Q$6"/>
        <cfvo type="max"/>
        <color rgb="FFFF7128"/>
        <color rgb="FFFFEF9C"/>
      </colorScale>
    </cfRule>
    <cfRule type="colorScale" priority="422">
      <colorScale>
        <cfvo type="num" val="$Q$6"/>
        <cfvo type="max"/>
        <color rgb="FFFF7128"/>
        <color rgb="FFFFEF9C"/>
      </colorScale>
    </cfRule>
  </conditionalFormatting>
  <conditionalFormatting sqref="H94:H95">
    <cfRule type="cellIs" dxfId="725" priority="420" operator="equal">
      <formula>2</formula>
    </cfRule>
  </conditionalFormatting>
  <conditionalFormatting sqref="H96">
    <cfRule type="colorScale" priority="419">
      <colorScale>
        <cfvo type="num" val="$N$9"/>
        <cfvo type="num" val="$N$10"/>
        <color rgb="FFFF3300"/>
        <color rgb="FF08B808"/>
      </colorScale>
    </cfRule>
  </conditionalFormatting>
  <conditionalFormatting sqref="H96">
    <cfRule type="colorScale" priority="418">
      <colorScale>
        <cfvo type="num" val="0"/>
        <cfvo type="num" val="$L$13"/>
        <cfvo type="num" val="1"/>
        <color rgb="FFFF0000"/>
        <color theme="0"/>
        <color rgb="FF08B808"/>
      </colorScale>
    </cfRule>
  </conditionalFormatting>
  <conditionalFormatting sqref="H96">
    <cfRule type="colorScale" priority="416">
      <colorScale>
        <cfvo type="num" val="$Q$6"/>
        <cfvo type="max"/>
        <color rgb="FFFF7128"/>
        <color rgb="FFFFEF9C"/>
      </colorScale>
    </cfRule>
    <cfRule type="colorScale" priority="417">
      <colorScale>
        <cfvo type="num" val="$Q$6"/>
        <cfvo type="max"/>
        <color rgb="FFFF7128"/>
        <color rgb="FFFFEF9C"/>
      </colorScale>
    </cfRule>
  </conditionalFormatting>
  <conditionalFormatting sqref="H96">
    <cfRule type="cellIs" dxfId="724" priority="415" operator="equal">
      <formula>2</formula>
    </cfRule>
  </conditionalFormatting>
  <conditionalFormatting sqref="H105">
    <cfRule type="colorScale" priority="414">
      <colorScale>
        <cfvo type="num" val="$N$9"/>
        <cfvo type="num" val="$N$10"/>
        <color rgb="FFFF3300"/>
        <color rgb="FF08B808"/>
      </colorScale>
    </cfRule>
  </conditionalFormatting>
  <conditionalFormatting sqref="H105">
    <cfRule type="colorScale" priority="412">
      <colorScale>
        <cfvo type="num" val="$Q$6"/>
        <cfvo type="max"/>
        <color rgb="FFFF7128"/>
        <color rgb="FFFFEF9C"/>
      </colorScale>
    </cfRule>
    <cfRule type="colorScale" priority="413">
      <colorScale>
        <cfvo type="num" val="$Q$6"/>
        <cfvo type="max"/>
        <color rgb="FFFF7128"/>
        <color rgb="FFFFEF9C"/>
      </colorScale>
    </cfRule>
  </conditionalFormatting>
  <conditionalFormatting sqref="H105">
    <cfRule type="colorScale" priority="411">
      <colorScale>
        <cfvo type="num" val="0"/>
        <cfvo type="num" val="$L$13"/>
        <cfvo type="num" val="1"/>
        <color rgb="FFFF0000"/>
        <color theme="0"/>
        <color rgb="FF08B808"/>
      </colorScale>
    </cfRule>
  </conditionalFormatting>
  <conditionalFormatting sqref="H105">
    <cfRule type="cellIs" dxfId="723" priority="410" operator="equal">
      <formula>2</formula>
    </cfRule>
  </conditionalFormatting>
  <conditionalFormatting sqref="K150">
    <cfRule type="cellIs" dxfId="722" priority="369" operator="equal">
      <formula>$Q$12</formula>
    </cfRule>
  </conditionalFormatting>
  <conditionalFormatting sqref="H124">
    <cfRule type="colorScale" priority="387">
      <colorScale>
        <cfvo type="num" val="$N$9"/>
        <cfvo type="num" val="$N$10"/>
        <color rgb="FFFF3300"/>
        <color rgb="FF08B808"/>
      </colorScale>
    </cfRule>
  </conditionalFormatting>
  <conditionalFormatting sqref="H124">
    <cfRule type="colorScale" priority="385">
      <colorScale>
        <cfvo type="num" val="$Q$6"/>
        <cfvo type="max"/>
        <color rgb="FFFF7128"/>
        <color rgb="FFFFEF9C"/>
      </colorScale>
    </cfRule>
    <cfRule type="colorScale" priority="386">
      <colorScale>
        <cfvo type="num" val="$Q$6"/>
        <cfvo type="max"/>
        <color rgb="FFFF7128"/>
        <color rgb="FFFFEF9C"/>
      </colorScale>
    </cfRule>
  </conditionalFormatting>
  <conditionalFormatting sqref="H124">
    <cfRule type="colorScale" priority="384">
      <colorScale>
        <cfvo type="num" val="0"/>
        <cfvo type="num" val="$L$13"/>
        <cfvo type="num" val="1"/>
        <color rgb="FFFF0000"/>
        <color theme="0"/>
        <color rgb="FF08B808"/>
      </colorScale>
    </cfRule>
  </conditionalFormatting>
  <conditionalFormatting sqref="H124">
    <cfRule type="cellIs" dxfId="721" priority="383" operator="equal">
      <formula>2</formula>
    </cfRule>
  </conditionalFormatting>
  <conditionalFormatting sqref="H15">
    <cfRule type="cellIs" dxfId="720" priority="380" operator="equal">
      <formula>2</formula>
    </cfRule>
  </conditionalFormatting>
  <conditionalFormatting sqref="K143">
    <cfRule type="cellIs" dxfId="719" priority="379" operator="equal">
      <formula>$Q$12</formula>
    </cfRule>
  </conditionalFormatting>
  <conditionalFormatting sqref="K143">
    <cfRule type="cellIs" dxfId="718" priority="378" operator="equal">
      <formula>"SIN AVANCE"</formula>
    </cfRule>
  </conditionalFormatting>
  <conditionalFormatting sqref="K143">
    <cfRule type="cellIs" dxfId="717" priority="377" operator="equal">
      <formula>$Q$12</formula>
    </cfRule>
  </conditionalFormatting>
  <conditionalFormatting sqref="K143">
    <cfRule type="cellIs" dxfId="716" priority="376" operator="equal">
      <formula>$Q$12</formula>
    </cfRule>
  </conditionalFormatting>
  <conditionalFormatting sqref="K143">
    <cfRule type="cellIs" dxfId="715" priority="375" operator="equal">
      <formula>$Q$12</formula>
    </cfRule>
  </conditionalFormatting>
  <conditionalFormatting sqref="H143">
    <cfRule type="colorScale" priority="374">
      <colorScale>
        <cfvo type="num" val="$N$9"/>
        <cfvo type="num" val="$N$10"/>
        <color rgb="FFFF3300"/>
        <color rgb="FF08B808"/>
      </colorScale>
    </cfRule>
  </conditionalFormatting>
  <conditionalFormatting sqref="H143">
    <cfRule type="colorScale" priority="373">
      <colorScale>
        <cfvo type="num" val="0"/>
        <cfvo type="num" val="$L$13"/>
        <cfvo type="num" val="1"/>
        <color rgb="FFFF0000"/>
        <color theme="0"/>
        <color rgb="FF08B808"/>
      </colorScale>
    </cfRule>
  </conditionalFormatting>
  <conditionalFormatting sqref="H143">
    <cfRule type="colorScale" priority="371">
      <colorScale>
        <cfvo type="num" val="$Q$6"/>
        <cfvo type="max"/>
        <color rgb="FFFF7128"/>
        <color rgb="FFFFEF9C"/>
      </colorScale>
    </cfRule>
    <cfRule type="colorScale" priority="372">
      <colorScale>
        <cfvo type="num" val="$Q$6"/>
        <cfvo type="max"/>
        <color rgb="FFFF7128"/>
        <color rgb="FFFFEF9C"/>
      </colorScale>
    </cfRule>
  </conditionalFormatting>
  <conditionalFormatting sqref="H143">
    <cfRule type="cellIs" dxfId="714" priority="370" operator="equal">
      <formula>2</formula>
    </cfRule>
  </conditionalFormatting>
  <conditionalFormatting sqref="K95">
    <cfRule type="cellIs" dxfId="713" priority="203" operator="equal">
      <formula>$Q$12</formula>
    </cfRule>
  </conditionalFormatting>
  <conditionalFormatting sqref="K150">
    <cfRule type="cellIs" dxfId="712" priority="368" operator="equal">
      <formula>"SIN AVANCE"</formula>
    </cfRule>
  </conditionalFormatting>
  <conditionalFormatting sqref="H150">
    <cfRule type="colorScale" priority="365">
      <colorScale>
        <cfvo type="num" val="$N$9"/>
        <cfvo type="num" val="$N$10"/>
        <color rgb="FFFF3300"/>
        <color rgb="FF08B808"/>
      </colorScale>
    </cfRule>
  </conditionalFormatting>
  <conditionalFormatting sqref="H150">
    <cfRule type="colorScale" priority="366">
      <colorScale>
        <cfvo type="num" val="$Q$6"/>
        <cfvo type="max"/>
        <color rgb="FFFF7128"/>
        <color rgb="FFFFEF9C"/>
      </colorScale>
    </cfRule>
    <cfRule type="colorScale" priority="367">
      <colorScale>
        <cfvo type="num" val="$Q$6"/>
        <cfvo type="max"/>
        <color rgb="FFFF7128"/>
        <color rgb="FFFFEF9C"/>
      </colorScale>
    </cfRule>
  </conditionalFormatting>
  <conditionalFormatting sqref="H150">
    <cfRule type="colorScale" priority="364">
      <colorScale>
        <cfvo type="num" val="0"/>
        <cfvo type="num" val="$L$13"/>
        <cfvo type="num" val="1"/>
        <color rgb="FFFF0000"/>
        <color theme="0"/>
        <color rgb="FF08B808"/>
      </colorScale>
    </cfRule>
  </conditionalFormatting>
  <conditionalFormatting sqref="H150">
    <cfRule type="cellIs" dxfId="711" priority="363" operator="equal">
      <formula>2</formula>
    </cfRule>
  </conditionalFormatting>
  <conditionalFormatting sqref="K150">
    <cfRule type="cellIs" dxfId="710" priority="362" operator="equal">
      <formula>$Q$12</formula>
    </cfRule>
  </conditionalFormatting>
  <conditionalFormatting sqref="K175:K176">
    <cfRule type="cellIs" dxfId="709" priority="361" operator="equal">
      <formula>$Q$12</formula>
    </cfRule>
  </conditionalFormatting>
  <conditionalFormatting sqref="K175:K176">
    <cfRule type="cellIs" dxfId="708" priority="360" operator="equal">
      <formula>"SIN AVANCE"</formula>
    </cfRule>
  </conditionalFormatting>
  <conditionalFormatting sqref="K175:K176">
    <cfRule type="cellIs" dxfId="707" priority="359" operator="equal">
      <formula>$Q$12</formula>
    </cfRule>
  </conditionalFormatting>
  <conditionalFormatting sqref="K175:K176">
    <cfRule type="cellIs" dxfId="706" priority="358" operator="equal">
      <formula>$Q$12</formula>
    </cfRule>
  </conditionalFormatting>
  <conditionalFormatting sqref="K175:K176">
    <cfRule type="cellIs" dxfId="705" priority="357" operator="equal">
      <formula>$Q$12</formula>
    </cfRule>
  </conditionalFormatting>
  <conditionalFormatting sqref="H175:H176">
    <cfRule type="colorScale" priority="356">
      <colorScale>
        <cfvo type="num" val="$N$9"/>
        <cfvo type="num" val="$N$10"/>
        <color rgb="FFFF3300"/>
        <color rgb="FF08B808"/>
      </colorScale>
    </cfRule>
  </conditionalFormatting>
  <conditionalFormatting sqref="H175:H176">
    <cfRule type="colorScale" priority="355">
      <colorScale>
        <cfvo type="num" val="0"/>
        <cfvo type="num" val="$L$13"/>
        <cfvo type="num" val="1"/>
        <color rgb="FFFF0000"/>
        <color theme="0"/>
        <color rgb="FF08B808"/>
      </colorScale>
    </cfRule>
  </conditionalFormatting>
  <conditionalFormatting sqref="H175:H176">
    <cfRule type="colorScale" priority="353">
      <colorScale>
        <cfvo type="num" val="$Q$6"/>
        <cfvo type="max"/>
        <color rgb="FFFF7128"/>
        <color rgb="FFFFEF9C"/>
      </colorScale>
    </cfRule>
    <cfRule type="colorScale" priority="354">
      <colorScale>
        <cfvo type="num" val="$Q$6"/>
        <cfvo type="max"/>
        <color rgb="FFFF7128"/>
        <color rgb="FFFFEF9C"/>
      </colorScale>
    </cfRule>
  </conditionalFormatting>
  <conditionalFormatting sqref="H175:H176">
    <cfRule type="cellIs" dxfId="704" priority="352" operator="equal">
      <formula>2</formula>
    </cfRule>
  </conditionalFormatting>
  <conditionalFormatting sqref="K190">
    <cfRule type="cellIs" dxfId="703" priority="351" operator="equal">
      <formula>$Q$12</formula>
    </cfRule>
  </conditionalFormatting>
  <conditionalFormatting sqref="K190">
    <cfRule type="cellIs" dxfId="702" priority="350" operator="equal">
      <formula>"SIN AVANCE"</formula>
    </cfRule>
  </conditionalFormatting>
  <conditionalFormatting sqref="K190">
    <cfRule type="cellIs" dxfId="701" priority="349" operator="equal">
      <formula>$Q$12</formula>
    </cfRule>
  </conditionalFormatting>
  <conditionalFormatting sqref="K190">
    <cfRule type="cellIs" dxfId="700" priority="348" operator="equal">
      <formula>$Q$12</formula>
    </cfRule>
  </conditionalFormatting>
  <conditionalFormatting sqref="K190">
    <cfRule type="cellIs" dxfId="699" priority="347" operator="equal">
      <formula>$Q$12</formula>
    </cfRule>
  </conditionalFormatting>
  <conditionalFormatting sqref="H190">
    <cfRule type="colorScale" priority="346">
      <colorScale>
        <cfvo type="num" val="$N$9"/>
        <cfvo type="num" val="$N$10"/>
        <color rgb="FFFF3300"/>
        <color rgb="FF08B808"/>
      </colorScale>
    </cfRule>
  </conditionalFormatting>
  <conditionalFormatting sqref="H190">
    <cfRule type="colorScale" priority="345">
      <colorScale>
        <cfvo type="num" val="0"/>
        <cfvo type="num" val="$L$13"/>
        <cfvo type="num" val="1"/>
        <color rgb="FFFF0000"/>
        <color theme="0"/>
        <color rgb="FF08B808"/>
      </colorScale>
    </cfRule>
  </conditionalFormatting>
  <conditionalFormatting sqref="H190">
    <cfRule type="colorScale" priority="343">
      <colorScale>
        <cfvo type="num" val="$Q$6"/>
        <cfvo type="max"/>
        <color rgb="FFFF7128"/>
        <color rgb="FFFFEF9C"/>
      </colorScale>
    </cfRule>
    <cfRule type="colorScale" priority="344">
      <colorScale>
        <cfvo type="num" val="$Q$6"/>
        <cfvo type="max"/>
        <color rgb="FFFF7128"/>
        <color rgb="FFFFEF9C"/>
      </colorScale>
    </cfRule>
  </conditionalFormatting>
  <conditionalFormatting sqref="H190">
    <cfRule type="cellIs" dxfId="698" priority="342" operator="equal">
      <formula>2</formula>
    </cfRule>
  </conditionalFormatting>
  <conditionalFormatting sqref="K191">
    <cfRule type="cellIs" dxfId="697" priority="341" operator="equal">
      <formula>$Q$12</formula>
    </cfRule>
  </conditionalFormatting>
  <conditionalFormatting sqref="K191">
    <cfRule type="cellIs" dxfId="696" priority="340" operator="equal">
      <formula>"SIN AVANCE"</formula>
    </cfRule>
  </conditionalFormatting>
  <conditionalFormatting sqref="K191">
    <cfRule type="cellIs" dxfId="695" priority="339" operator="equal">
      <formula>$Q$12</formula>
    </cfRule>
  </conditionalFormatting>
  <conditionalFormatting sqref="K191">
    <cfRule type="cellIs" dxfId="694" priority="338" operator="equal">
      <formula>$Q$12</formula>
    </cfRule>
  </conditionalFormatting>
  <conditionalFormatting sqref="K191">
    <cfRule type="cellIs" dxfId="693" priority="337" operator="equal">
      <formula>$Q$12</formula>
    </cfRule>
  </conditionalFormatting>
  <conditionalFormatting sqref="H191">
    <cfRule type="colorScale" priority="336">
      <colorScale>
        <cfvo type="num" val="$N$9"/>
        <cfvo type="num" val="$N$10"/>
        <color rgb="FFFF3300"/>
        <color rgb="FF08B808"/>
      </colorScale>
    </cfRule>
  </conditionalFormatting>
  <conditionalFormatting sqref="H191">
    <cfRule type="colorScale" priority="335">
      <colorScale>
        <cfvo type="num" val="0"/>
        <cfvo type="num" val="$L$13"/>
        <cfvo type="num" val="1"/>
        <color rgb="FFFF0000"/>
        <color theme="0"/>
        <color rgb="FF08B808"/>
      </colorScale>
    </cfRule>
  </conditionalFormatting>
  <conditionalFormatting sqref="H191">
    <cfRule type="colorScale" priority="333">
      <colorScale>
        <cfvo type="num" val="$Q$6"/>
        <cfvo type="max"/>
        <color rgb="FFFF7128"/>
        <color rgb="FFFFEF9C"/>
      </colorScale>
    </cfRule>
    <cfRule type="colorScale" priority="334">
      <colorScale>
        <cfvo type="num" val="$Q$6"/>
        <cfvo type="max"/>
        <color rgb="FFFF7128"/>
        <color rgb="FFFFEF9C"/>
      </colorScale>
    </cfRule>
  </conditionalFormatting>
  <conditionalFormatting sqref="H191">
    <cfRule type="cellIs" dxfId="692" priority="332" operator="equal">
      <formula>2</formula>
    </cfRule>
  </conditionalFormatting>
  <conditionalFormatting sqref="K192">
    <cfRule type="cellIs" dxfId="691" priority="331" operator="equal">
      <formula>$Q$12</formula>
    </cfRule>
  </conditionalFormatting>
  <conditionalFormatting sqref="K192">
    <cfRule type="cellIs" dxfId="690" priority="330" operator="equal">
      <formula>"SIN AVANCE"</formula>
    </cfRule>
  </conditionalFormatting>
  <conditionalFormatting sqref="H192">
    <cfRule type="colorScale" priority="326">
      <colorScale>
        <cfvo type="num" val="$N$9"/>
        <cfvo type="num" val="$N$10"/>
        <color rgb="FFFF3300"/>
        <color rgb="FF08B808"/>
      </colorScale>
    </cfRule>
  </conditionalFormatting>
  <conditionalFormatting sqref="H192">
    <cfRule type="colorScale" priority="325">
      <colorScale>
        <cfvo type="num" val="0"/>
        <cfvo type="num" val="$L$13"/>
        <cfvo type="num" val="1"/>
        <color rgb="FFFF0000"/>
        <color theme="0"/>
        <color rgb="FF08B808"/>
      </colorScale>
    </cfRule>
  </conditionalFormatting>
  <conditionalFormatting sqref="H192">
    <cfRule type="colorScale" priority="323">
      <colorScale>
        <cfvo type="num" val="$Q$6"/>
        <cfvo type="max"/>
        <color rgb="FFFF7128"/>
        <color rgb="FFFFEF9C"/>
      </colorScale>
    </cfRule>
    <cfRule type="colorScale" priority="324">
      <colorScale>
        <cfvo type="num" val="$Q$6"/>
        <cfvo type="max"/>
        <color rgb="FFFF7128"/>
        <color rgb="FFFFEF9C"/>
      </colorScale>
    </cfRule>
  </conditionalFormatting>
  <conditionalFormatting sqref="H192">
    <cfRule type="cellIs" dxfId="689" priority="322" operator="equal">
      <formula>2</formula>
    </cfRule>
  </conditionalFormatting>
  <conditionalFormatting sqref="K193">
    <cfRule type="cellIs" dxfId="688" priority="321" operator="equal">
      <formula>$Q$12</formula>
    </cfRule>
  </conditionalFormatting>
  <conditionalFormatting sqref="K193">
    <cfRule type="cellIs" dxfId="687" priority="320" operator="equal">
      <formula>"SIN AVANCE"</formula>
    </cfRule>
  </conditionalFormatting>
  <conditionalFormatting sqref="K193">
    <cfRule type="cellIs" dxfId="686" priority="319" operator="equal">
      <formula>$Q$12</formula>
    </cfRule>
  </conditionalFormatting>
  <conditionalFormatting sqref="K193">
    <cfRule type="cellIs" dxfId="685" priority="318" operator="equal">
      <formula>$Q$12</formula>
    </cfRule>
  </conditionalFormatting>
  <conditionalFormatting sqref="K193">
    <cfRule type="cellIs" dxfId="684" priority="317" operator="equal">
      <formula>$Q$12</formula>
    </cfRule>
  </conditionalFormatting>
  <conditionalFormatting sqref="H193">
    <cfRule type="colorScale" priority="316">
      <colorScale>
        <cfvo type="num" val="$N$9"/>
        <cfvo type="num" val="$N$10"/>
        <color rgb="FFFF3300"/>
        <color rgb="FF08B808"/>
      </colorScale>
    </cfRule>
  </conditionalFormatting>
  <conditionalFormatting sqref="H193">
    <cfRule type="colorScale" priority="315">
      <colorScale>
        <cfvo type="num" val="0"/>
        <cfvo type="num" val="$L$13"/>
        <cfvo type="num" val="1"/>
        <color rgb="FFFF0000"/>
        <color theme="0"/>
        <color rgb="FF08B808"/>
      </colorScale>
    </cfRule>
  </conditionalFormatting>
  <conditionalFormatting sqref="H193">
    <cfRule type="colorScale" priority="313">
      <colorScale>
        <cfvo type="num" val="$Q$6"/>
        <cfvo type="max"/>
        <color rgb="FFFF7128"/>
        <color rgb="FFFFEF9C"/>
      </colorScale>
    </cfRule>
    <cfRule type="colorScale" priority="314">
      <colorScale>
        <cfvo type="num" val="$Q$6"/>
        <cfvo type="max"/>
        <color rgb="FFFF7128"/>
        <color rgb="FFFFEF9C"/>
      </colorScale>
    </cfRule>
  </conditionalFormatting>
  <conditionalFormatting sqref="H193">
    <cfRule type="cellIs" dxfId="683" priority="312" operator="equal">
      <formula>2</formula>
    </cfRule>
  </conditionalFormatting>
  <conditionalFormatting sqref="K194:K195">
    <cfRule type="cellIs" dxfId="682" priority="311" operator="equal">
      <formula>$Q$12</formula>
    </cfRule>
  </conditionalFormatting>
  <conditionalFormatting sqref="K194:K195">
    <cfRule type="cellIs" dxfId="681" priority="310" operator="equal">
      <formula>"SIN AVANCE"</formula>
    </cfRule>
  </conditionalFormatting>
  <conditionalFormatting sqref="K194:K195">
    <cfRule type="cellIs" dxfId="680" priority="309" operator="equal">
      <formula>$Q$12</formula>
    </cfRule>
  </conditionalFormatting>
  <conditionalFormatting sqref="K194:K195">
    <cfRule type="cellIs" dxfId="679" priority="308" operator="equal">
      <formula>$Q$12</formula>
    </cfRule>
  </conditionalFormatting>
  <conditionalFormatting sqref="K194:K195">
    <cfRule type="cellIs" dxfId="678" priority="307" operator="equal">
      <formula>$Q$12</formula>
    </cfRule>
  </conditionalFormatting>
  <conditionalFormatting sqref="H194:H195">
    <cfRule type="colorScale" priority="306">
      <colorScale>
        <cfvo type="num" val="$N$9"/>
        <cfvo type="num" val="$N$10"/>
        <color rgb="FFFF3300"/>
        <color rgb="FF08B808"/>
      </colorScale>
    </cfRule>
  </conditionalFormatting>
  <conditionalFormatting sqref="H194:H195">
    <cfRule type="colorScale" priority="305">
      <colorScale>
        <cfvo type="num" val="0"/>
        <cfvo type="num" val="$L$13"/>
        <cfvo type="num" val="1"/>
        <color rgb="FFFF0000"/>
        <color theme="0"/>
        <color rgb="FF08B808"/>
      </colorScale>
    </cfRule>
  </conditionalFormatting>
  <conditionalFormatting sqref="H194:H195">
    <cfRule type="cellIs" dxfId="677" priority="304" operator="equal">
      <formula>2</formula>
    </cfRule>
  </conditionalFormatting>
  <conditionalFormatting sqref="K208 K210:K212">
    <cfRule type="cellIs" dxfId="676" priority="303" operator="equal">
      <formula>$Q$12</formula>
    </cfRule>
  </conditionalFormatting>
  <conditionalFormatting sqref="K208 K210:K212">
    <cfRule type="cellIs" dxfId="675" priority="302" operator="equal">
      <formula>"SIN AVANCE"</formula>
    </cfRule>
  </conditionalFormatting>
  <conditionalFormatting sqref="K208 K210:K212">
    <cfRule type="cellIs" dxfId="674" priority="301" operator="equal">
      <formula>$Q$12</formula>
    </cfRule>
  </conditionalFormatting>
  <conditionalFormatting sqref="H208:H212">
    <cfRule type="colorScale" priority="298">
      <colorScale>
        <cfvo type="num" val="$N$9"/>
        <cfvo type="num" val="$N$10"/>
        <color rgb="FFFF3300"/>
        <color rgb="FF08B808"/>
      </colorScale>
    </cfRule>
  </conditionalFormatting>
  <conditionalFormatting sqref="H208:H212">
    <cfRule type="colorScale" priority="297">
      <colorScale>
        <cfvo type="num" val="0"/>
        <cfvo type="num" val="$L$13"/>
        <cfvo type="num" val="1"/>
        <color rgb="FFFF0000"/>
        <color theme="0"/>
        <color rgb="FF08B808"/>
      </colorScale>
    </cfRule>
  </conditionalFormatting>
  <conditionalFormatting sqref="H208:H212">
    <cfRule type="colorScale" priority="295">
      <colorScale>
        <cfvo type="num" val="$Q$6"/>
        <cfvo type="max"/>
        <color rgb="FFFF7128"/>
        <color rgb="FFFFEF9C"/>
      </colorScale>
    </cfRule>
    <cfRule type="colorScale" priority="296">
      <colorScale>
        <cfvo type="num" val="$Q$6"/>
        <cfvo type="max"/>
        <color rgb="FFFF7128"/>
        <color rgb="FFFFEF9C"/>
      </colorScale>
    </cfRule>
  </conditionalFormatting>
  <conditionalFormatting sqref="H208:H212">
    <cfRule type="cellIs" dxfId="673" priority="294" operator="equal">
      <formula>2</formula>
    </cfRule>
  </conditionalFormatting>
  <conditionalFormatting sqref="F14:F16">
    <cfRule type="cellIs" dxfId="672" priority="293" operator="equal">
      <formula>0</formula>
    </cfRule>
  </conditionalFormatting>
  <conditionalFormatting sqref="H103">
    <cfRule type="colorScale" priority="292">
      <colorScale>
        <cfvo type="num" val="0"/>
        <cfvo type="num" val="$L$125"/>
        <cfvo type="max"/>
        <color rgb="FFFF0000"/>
        <color theme="0"/>
        <color rgb="FF00B050"/>
      </colorScale>
    </cfRule>
  </conditionalFormatting>
  <conditionalFormatting sqref="H104">
    <cfRule type="colorScale" priority="291">
      <colorScale>
        <cfvo type="num" val="0"/>
        <cfvo type="num" val="$L$125"/>
        <cfvo type="max"/>
        <color rgb="FFFF0000"/>
        <color theme="0"/>
        <color rgb="FF00B050"/>
      </colorScale>
    </cfRule>
  </conditionalFormatting>
  <conditionalFormatting sqref="H106">
    <cfRule type="colorScale" priority="290">
      <colorScale>
        <cfvo type="num" val="0"/>
        <cfvo type="num" val="$L$125"/>
        <cfvo type="max"/>
        <color rgb="FFFF0000"/>
        <color theme="0"/>
        <color rgb="FF00B050"/>
      </colorScale>
    </cfRule>
  </conditionalFormatting>
  <conditionalFormatting sqref="H108">
    <cfRule type="colorScale" priority="289">
      <colorScale>
        <cfvo type="num" val="0"/>
        <cfvo type="num" val="$L$125"/>
        <cfvo type="max"/>
        <color rgb="FFFF0000"/>
        <color theme="0"/>
        <color rgb="FF00B050"/>
      </colorScale>
    </cfRule>
  </conditionalFormatting>
  <conditionalFormatting sqref="H109">
    <cfRule type="colorScale" priority="288">
      <colorScale>
        <cfvo type="num" val="0"/>
        <cfvo type="num" val="$L$125"/>
        <cfvo type="max"/>
        <color rgb="FFFF0000"/>
        <color theme="0"/>
        <color rgb="FF00B050"/>
      </colorScale>
    </cfRule>
  </conditionalFormatting>
  <conditionalFormatting sqref="H113">
    <cfRule type="colorScale" priority="287">
      <colorScale>
        <cfvo type="num" val="0"/>
        <cfvo type="num" val="$L$125"/>
        <cfvo type="max"/>
        <color rgb="FFFF0000"/>
        <color theme="0"/>
        <color rgb="FF00B050"/>
      </colorScale>
    </cfRule>
  </conditionalFormatting>
  <conditionalFormatting sqref="H115">
    <cfRule type="colorScale" priority="286">
      <colorScale>
        <cfvo type="num" val="0"/>
        <cfvo type="num" val="$L$125"/>
        <cfvo type="max"/>
        <color rgb="FFFF0000"/>
        <color theme="0"/>
        <color rgb="FF00B050"/>
      </colorScale>
    </cfRule>
  </conditionalFormatting>
  <conditionalFormatting sqref="H116">
    <cfRule type="colorScale" priority="285">
      <colorScale>
        <cfvo type="num" val="0"/>
        <cfvo type="num" val="$L$125"/>
        <cfvo type="max"/>
        <color rgb="FFFF0000"/>
        <color theme="0"/>
        <color rgb="FF00B050"/>
      </colorScale>
    </cfRule>
  </conditionalFormatting>
  <conditionalFormatting sqref="H117">
    <cfRule type="colorScale" priority="284">
      <colorScale>
        <cfvo type="num" val="0"/>
        <cfvo type="num" val="$L$125"/>
        <cfvo type="max"/>
        <color rgb="FFFF0000"/>
        <color theme="0"/>
        <color rgb="FF00B050"/>
      </colorScale>
    </cfRule>
  </conditionalFormatting>
  <conditionalFormatting sqref="H118">
    <cfRule type="colorScale" priority="283">
      <colorScale>
        <cfvo type="num" val="0"/>
        <cfvo type="num" val="$L$125"/>
        <cfvo type="max"/>
        <color rgb="FFFF0000"/>
        <color theme="0"/>
        <color rgb="FF00B050"/>
      </colorScale>
    </cfRule>
  </conditionalFormatting>
  <conditionalFormatting sqref="H119">
    <cfRule type="colorScale" priority="282">
      <colorScale>
        <cfvo type="num" val="0"/>
        <cfvo type="num" val="$L$125"/>
        <cfvo type="max"/>
        <color rgb="FFFF0000"/>
        <color theme="0"/>
        <color rgb="FF00B050"/>
      </colorScale>
    </cfRule>
  </conditionalFormatting>
  <conditionalFormatting sqref="H120">
    <cfRule type="colorScale" priority="281">
      <colorScale>
        <cfvo type="num" val="0"/>
        <cfvo type="num" val="$L$125"/>
        <cfvo type="max"/>
        <color rgb="FFFF0000"/>
        <color theme="0"/>
        <color rgb="FF00B050"/>
      </colorScale>
    </cfRule>
  </conditionalFormatting>
  <conditionalFormatting sqref="H122">
    <cfRule type="colorScale" priority="280">
      <colorScale>
        <cfvo type="num" val="0"/>
        <cfvo type="num" val="$L$125"/>
        <cfvo type="max"/>
        <color rgb="FFFF0000"/>
        <color theme="0"/>
        <color rgb="FF00B050"/>
      </colorScale>
    </cfRule>
  </conditionalFormatting>
  <conditionalFormatting sqref="H123">
    <cfRule type="colorScale" priority="279">
      <colorScale>
        <cfvo type="num" val="0"/>
        <cfvo type="num" val="$L$125"/>
        <cfvo type="max"/>
        <color rgb="FFFF0000"/>
        <color theme="0"/>
        <color rgb="FF00B050"/>
      </colorScale>
    </cfRule>
  </conditionalFormatting>
  <conditionalFormatting sqref="H88">
    <cfRule type="colorScale" priority="278">
      <colorScale>
        <cfvo type="num" val="0"/>
        <cfvo type="num" val="$L$125"/>
        <cfvo type="max"/>
        <color rgb="FFFF0000"/>
        <color theme="0"/>
        <color rgb="FF00B050"/>
      </colorScale>
    </cfRule>
  </conditionalFormatting>
  <conditionalFormatting sqref="H89">
    <cfRule type="colorScale" priority="277">
      <colorScale>
        <cfvo type="num" val="0"/>
        <cfvo type="num" val="$L$125"/>
        <cfvo type="max"/>
        <color rgb="FFFF0000"/>
        <color theme="0"/>
        <color rgb="FF00B050"/>
      </colorScale>
    </cfRule>
  </conditionalFormatting>
  <conditionalFormatting sqref="H90">
    <cfRule type="colorScale" priority="276">
      <colorScale>
        <cfvo type="num" val="0"/>
        <cfvo type="num" val="$L$125"/>
        <cfvo type="max"/>
        <color rgb="FFFF0000"/>
        <color theme="0"/>
        <color rgb="FF00B050"/>
      </colorScale>
    </cfRule>
  </conditionalFormatting>
  <conditionalFormatting sqref="H91">
    <cfRule type="colorScale" priority="275">
      <colorScale>
        <cfvo type="num" val="0"/>
        <cfvo type="num" val="$L$125"/>
        <cfvo type="max"/>
        <color rgb="FFFF0000"/>
        <color theme="0"/>
        <color rgb="FF00B050"/>
      </colorScale>
    </cfRule>
  </conditionalFormatting>
  <conditionalFormatting sqref="H83">
    <cfRule type="colorScale" priority="274">
      <colorScale>
        <cfvo type="num" val="0"/>
        <cfvo type="num" val="$L$125"/>
        <cfvo type="max"/>
        <color rgb="FFFF0000"/>
        <color theme="0"/>
        <color rgb="FF00B050"/>
      </colorScale>
    </cfRule>
  </conditionalFormatting>
  <conditionalFormatting sqref="H76">
    <cfRule type="colorScale" priority="273">
      <colorScale>
        <cfvo type="num" val="0"/>
        <cfvo type="num" val="$L$125"/>
        <cfvo type="max"/>
        <color rgb="FFFF0000"/>
        <color theme="0"/>
        <color rgb="FF00B050"/>
      </colorScale>
    </cfRule>
  </conditionalFormatting>
  <conditionalFormatting sqref="H75">
    <cfRule type="colorScale" priority="272">
      <colorScale>
        <cfvo type="num" val="0"/>
        <cfvo type="num" val="$L$125"/>
        <cfvo type="max"/>
        <color rgb="FFFF0000"/>
        <color theme="0"/>
        <color rgb="FF00B050"/>
      </colorScale>
    </cfRule>
  </conditionalFormatting>
  <conditionalFormatting sqref="H73">
    <cfRule type="colorScale" priority="271">
      <colorScale>
        <cfvo type="num" val="0"/>
        <cfvo type="num" val="$L$125"/>
        <cfvo type="max"/>
        <color rgb="FFFF0000"/>
        <color theme="0"/>
        <color rgb="FF00B050"/>
      </colorScale>
    </cfRule>
  </conditionalFormatting>
  <conditionalFormatting sqref="H71">
    <cfRule type="colorScale" priority="270">
      <colorScale>
        <cfvo type="num" val="0"/>
        <cfvo type="num" val="$L$125"/>
        <cfvo type="max"/>
        <color rgb="FFFF0000"/>
        <color theme="0"/>
        <color rgb="FF00B050"/>
      </colorScale>
    </cfRule>
  </conditionalFormatting>
  <conditionalFormatting sqref="H65">
    <cfRule type="colorScale" priority="269">
      <colorScale>
        <cfvo type="num" val="0"/>
        <cfvo type="num" val="$L$125"/>
        <cfvo type="max"/>
        <color rgb="FFFF0000"/>
        <color theme="0"/>
        <color rgb="FF00B050"/>
      </colorScale>
    </cfRule>
  </conditionalFormatting>
  <conditionalFormatting sqref="H63">
    <cfRule type="colorScale" priority="268">
      <colorScale>
        <cfvo type="num" val="0"/>
        <cfvo type="num" val="$L$125"/>
        <cfvo type="max"/>
        <color rgb="FFFF0000"/>
        <color theme="0"/>
        <color rgb="FF00B050"/>
      </colorScale>
    </cfRule>
  </conditionalFormatting>
  <conditionalFormatting sqref="H57">
    <cfRule type="colorScale" priority="267">
      <colorScale>
        <cfvo type="num" val="0"/>
        <cfvo type="num" val="$L$125"/>
        <cfvo type="max"/>
        <color rgb="FFFF0000"/>
        <color theme="0"/>
        <color rgb="FF00B050"/>
      </colorScale>
    </cfRule>
  </conditionalFormatting>
  <conditionalFormatting sqref="H58">
    <cfRule type="colorScale" priority="266">
      <colorScale>
        <cfvo type="num" val="0"/>
        <cfvo type="num" val="$L$125"/>
        <cfvo type="max"/>
        <color rgb="FFFF0000"/>
        <color theme="0"/>
        <color rgb="FF00B050"/>
      </colorScale>
    </cfRule>
  </conditionalFormatting>
  <conditionalFormatting sqref="H54">
    <cfRule type="colorScale" priority="265">
      <colorScale>
        <cfvo type="num" val="0"/>
        <cfvo type="num" val="$L$125"/>
        <cfvo type="max"/>
        <color rgb="FFFF0000"/>
        <color theme="0"/>
        <color rgb="FF00B050"/>
      </colorScale>
    </cfRule>
  </conditionalFormatting>
  <conditionalFormatting sqref="H55">
    <cfRule type="colorScale" priority="264">
      <colorScale>
        <cfvo type="num" val="0"/>
        <cfvo type="num" val="$L$125"/>
        <cfvo type="max"/>
        <color rgb="FFFF0000"/>
        <color theme="0"/>
        <color rgb="FF00B050"/>
      </colorScale>
    </cfRule>
  </conditionalFormatting>
  <conditionalFormatting sqref="H51">
    <cfRule type="colorScale" priority="263">
      <colorScale>
        <cfvo type="num" val="0"/>
        <cfvo type="num" val="$L$125"/>
        <cfvo type="max"/>
        <color rgb="FFFF0000"/>
        <color theme="0"/>
        <color rgb="FF00B050"/>
      </colorScale>
    </cfRule>
  </conditionalFormatting>
  <conditionalFormatting sqref="H50">
    <cfRule type="colorScale" priority="262">
      <colorScale>
        <cfvo type="num" val="0"/>
        <cfvo type="num" val="$L$125"/>
        <cfvo type="max"/>
        <color rgb="FFFF0000"/>
        <color theme="0"/>
        <color rgb="FF00B050"/>
      </colorScale>
    </cfRule>
  </conditionalFormatting>
  <conditionalFormatting sqref="H47">
    <cfRule type="colorScale" priority="261">
      <colorScale>
        <cfvo type="num" val="0"/>
        <cfvo type="num" val="$L$125"/>
        <cfvo type="max"/>
        <color rgb="FFFF0000"/>
        <color theme="0"/>
        <color rgb="FF00B050"/>
      </colorScale>
    </cfRule>
  </conditionalFormatting>
  <conditionalFormatting sqref="H45">
    <cfRule type="colorScale" priority="260">
      <colorScale>
        <cfvo type="num" val="0"/>
        <cfvo type="num" val="$L$125"/>
        <cfvo type="max"/>
        <color rgb="FFFF0000"/>
        <color theme="0"/>
        <color rgb="FF00B050"/>
      </colorScale>
    </cfRule>
  </conditionalFormatting>
  <conditionalFormatting sqref="H42">
    <cfRule type="colorScale" priority="259">
      <colorScale>
        <cfvo type="num" val="0"/>
        <cfvo type="num" val="$L$125"/>
        <cfvo type="max"/>
        <color rgb="FFFF0000"/>
        <color theme="0"/>
        <color rgb="FF00B050"/>
      </colorScale>
    </cfRule>
  </conditionalFormatting>
  <conditionalFormatting sqref="H43">
    <cfRule type="colorScale" priority="258">
      <colorScale>
        <cfvo type="num" val="0"/>
        <cfvo type="num" val="$L$125"/>
        <cfvo type="max"/>
        <color rgb="FFFF0000"/>
        <color theme="0"/>
        <color rgb="FF00B050"/>
      </colorScale>
    </cfRule>
  </conditionalFormatting>
  <conditionalFormatting sqref="H37">
    <cfRule type="colorScale" priority="257">
      <colorScale>
        <cfvo type="num" val="0"/>
        <cfvo type="num" val="$L$125"/>
        <cfvo type="max"/>
        <color rgb="FFFF0000"/>
        <color theme="0"/>
        <color rgb="FF00B050"/>
      </colorScale>
    </cfRule>
  </conditionalFormatting>
  <conditionalFormatting sqref="H36">
    <cfRule type="colorScale" priority="256">
      <colorScale>
        <cfvo type="num" val="0"/>
        <cfvo type="num" val="$L$125"/>
        <cfvo type="max"/>
        <color rgb="FFFF0000"/>
        <color theme="0"/>
        <color rgb="FF00B050"/>
      </colorScale>
    </cfRule>
  </conditionalFormatting>
  <conditionalFormatting sqref="H35">
    <cfRule type="colorScale" priority="255">
      <colorScale>
        <cfvo type="num" val="0"/>
        <cfvo type="num" val="$L$125"/>
        <cfvo type="max"/>
        <color rgb="FFFF0000"/>
        <color theme="0"/>
        <color rgb="FF00B050"/>
      </colorScale>
    </cfRule>
  </conditionalFormatting>
  <conditionalFormatting sqref="H34">
    <cfRule type="colorScale" priority="254">
      <colorScale>
        <cfvo type="num" val="0"/>
        <cfvo type="num" val="$L$125"/>
        <cfvo type="max"/>
        <color rgb="FFFF0000"/>
        <color theme="0"/>
        <color rgb="FF00B050"/>
      </colorScale>
    </cfRule>
  </conditionalFormatting>
  <conditionalFormatting sqref="H33">
    <cfRule type="colorScale" priority="253">
      <colorScale>
        <cfvo type="num" val="0"/>
        <cfvo type="num" val="$L$125"/>
        <cfvo type="max"/>
        <color rgb="FFFF0000"/>
        <color theme="0"/>
        <color rgb="FF00B050"/>
      </colorScale>
    </cfRule>
  </conditionalFormatting>
  <conditionalFormatting sqref="H32">
    <cfRule type="colorScale" priority="252">
      <colorScale>
        <cfvo type="num" val="0"/>
        <cfvo type="num" val="$L$125"/>
        <cfvo type="max"/>
        <color rgb="FFFF0000"/>
        <color theme="0"/>
        <color rgb="FF00B050"/>
      </colorScale>
    </cfRule>
  </conditionalFormatting>
  <conditionalFormatting sqref="H31">
    <cfRule type="colorScale" priority="251">
      <colorScale>
        <cfvo type="num" val="0"/>
        <cfvo type="num" val="$L$125"/>
        <cfvo type="max"/>
        <color rgb="FFFF0000"/>
        <color theme="0"/>
        <color rgb="FF00B050"/>
      </colorScale>
    </cfRule>
  </conditionalFormatting>
  <conditionalFormatting sqref="H30">
    <cfRule type="colorScale" priority="250">
      <colorScale>
        <cfvo type="num" val="0"/>
        <cfvo type="num" val="$L$125"/>
        <cfvo type="max"/>
        <color rgb="FFFF0000"/>
        <color theme="0"/>
        <color rgb="FF00B050"/>
      </colorScale>
    </cfRule>
  </conditionalFormatting>
  <conditionalFormatting sqref="H29">
    <cfRule type="colorScale" priority="249">
      <colorScale>
        <cfvo type="num" val="0"/>
        <cfvo type="num" val="$L$125"/>
        <cfvo type="max"/>
        <color rgb="FFFF0000"/>
        <color theme="0"/>
        <color rgb="FF00B050"/>
      </colorScale>
    </cfRule>
  </conditionalFormatting>
  <conditionalFormatting sqref="H28">
    <cfRule type="colorScale" priority="248">
      <colorScale>
        <cfvo type="num" val="0"/>
        <cfvo type="num" val="$L$125"/>
        <cfvo type="max"/>
        <color rgb="FFFF0000"/>
        <color theme="0"/>
        <color rgb="FF00B050"/>
      </colorScale>
    </cfRule>
  </conditionalFormatting>
  <conditionalFormatting sqref="H27">
    <cfRule type="colorScale" priority="247">
      <colorScale>
        <cfvo type="num" val="0"/>
        <cfvo type="num" val="$L$125"/>
        <cfvo type="max"/>
        <color rgb="FFFF0000"/>
        <color theme="0"/>
        <color rgb="FF00B050"/>
      </colorScale>
    </cfRule>
  </conditionalFormatting>
  <conditionalFormatting sqref="H26">
    <cfRule type="colorScale" priority="246">
      <colorScale>
        <cfvo type="num" val="0"/>
        <cfvo type="num" val="$L$125"/>
        <cfvo type="max"/>
        <color rgb="FFFF0000"/>
        <color theme="0"/>
        <color rgb="FF00B050"/>
      </colorScale>
    </cfRule>
  </conditionalFormatting>
  <conditionalFormatting sqref="H25">
    <cfRule type="colorScale" priority="245">
      <colorScale>
        <cfvo type="num" val="0"/>
        <cfvo type="num" val="$L$125"/>
        <cfvo type="max"/>
        <color rgb="FFFF0000"/>
        <color theme="0"/>
        <color rgb="FF00B050"/>
      </colorScale>
    </cfRule>
  </conditionalFormatting>
  <conditionalFormatting sqref="H24">
    <cfRule type="colorScale" priority="244">
      <colorScale>
        <cfvo type="num" val="0"/>
        <cfvo type="num" val="$L$125"/>
        <cfvo type="max"/>
        <color rgb="FFFF0000"/>
        <color theme="0"/>
        <color rgb="FF00B050"/>
      </colorScale>
    </cfRule>
  </conditionalFormatting>
  <conditionalFormatting sqref="H23">
    <cfRule type="colorScale" priority="243">
      <colorScale>
        <cfvo type="num" val="0"/>
        <cfvo type="num" val="$L$125"/>
        <cfvo type="max"/>
        <color rgb="FFFF0000"/>
        <color theme="0"/>
        <color rgb="FF00B050"/>
      </colorScale>
    </cfRule>
  </conditionalFormatting>
  <conditionalFormatting sqref="K39">
    <cfRule type="cellIs" dxfId="671" priority="242" operator="equal">
      <formula>$Q$12</formula>
    </cfRule>
  </conditionalFormatting>
  <conditionalFormatting sqref="K41">
    <cfRule type="cellIs" dxfId="670" priority="241" operator="equal">
      <formula>$Q$12</formula>
    </cfRule>
  </conditionalFormatting>
  <conditionalFormatting sqref="K41">
    <cfRule type="cellIs" dxfId="669" priority="240" operator="equal">
      <formula>$Q$12</formula>
    </cfRule>
  </conditionalFormatting>
  <conditionalFormatting sqref="K48">
    <cfRule type="cellIs" dxfId="668" priority="239" operator="equal">
      <formula>$Q$12</formula>
    </cfRule>
  </conditionalFormatting>
  <conditionalFormatting sqref="K48">
    <cfRule type="cellIs" dxfId="667" priority="238" operator="equal">
      <formula>$Q$12</formula>
    </cfRule>
  </conditionalFormatting>
  <conditionalFormatting sqref="K49">
    <cfRule type="cellIs" dxfId="666" priority="237" operator="equal">
      <formula>$Q$12</formula>
    </cfRule>
  </conditionalFormatting>
  <conditionalFormatting sqref="K49">
    <cfRule type="cellIs" dxfId="665" priority="236" operator="equal">
      <formula>$Q$12</formula>
    </cfRule>
  </conditionalFormatting>
  <conditionalFormatting sqref="K59">
    <cfRule type="cellIs" dxfId="664" priority="235" operator="equal">
      <formula>$Q$12</formula>
    </cfRule>
  </conditionalFormatting>
  <conditionalFormatting sqref="K59">
    <cfRule type="cellIs" dxfId="663" priority="234" operator="equal">
      <formula>$Q$12</formula>
    </cfRule>
  </conditionalFormatting>
  <conditionalFormatting sqref="K59">
    <cfRule type="cellIs" dxfId="662" priority="233" operator="equal">
      <formula>"SIN AVANCE"</formula>
    </cfRule>
  </conditionalFormatting>
  <conditionalFormatting sqref="K59">
    <cfRule type="cellIs" dxfId="661" priority="232" operator="equal">
      <formula>$Q$12</formula>
    </cfRule>
  </conditionalFormatting>
  <conditionalFormatting sqref="K60">
    <cfRule type="cellIs" dxfId="660" priority="231" operator="equal">
      <formula>$Q$12</formula>
    </cfRule>
  </conditionalFormatting>
  <conditionalFormatting sqref="K60">
    <cfRule type="cellIs" dxfId="659" priority="230" operator="equal">
      <formula>$Q$12</formula>
    </cfRule>
  </conditionalFormatting>
  <conditionalFormatting sqref="K60">
    <cfRule type="cellIs" dxfId="658" priority="229" operator="equal">
      <formula>"SIN AVANCE"</formula>
    </cfRule>
  </conditionalFormatting>
  <conditionalFormatting sqref="K60">
    <cfRule type="cellIs" dxfId="657" priority="228" operator="equal">
      <formula>$Q$12</formula>
    </cfRule>
  </conditionalFormatting>
  <conditionalFormatting sqref="K61">
    <cfRule type="cellIs" dxfId="656" priority="227" operator="equal">
      <formula>$Q$12</formula>
    </cfRule>
  </conditionalFormatting>
  <conditionalFormatting sqref="K61">
    <cfRule type="cellIs" dxfId="655" priority="226" operator="equal">
      <formula>$Q$12</formula>
    </cfRule>
  </conditionalFormatting>
  <conditionalFormatting sqref="K61">
    <cfRule type="cellIs" dxfId="654" priority="225" operator="equal">
      <formula>"SIN AVANCE"</formula>
    </cfRule>
  </conditionalFormatting>
  <conditionalFormatting sqref="K61">
    <cfRule type="cellIs" dxfId="653" priority="224" operator="equal">
      <formula>$Q$12</formula>
    </cfRule>
  </conditionalFormatting>
  <conditionalFormatting sqref="K66">
    <cfRule type="cellIs" dxfId="652" priority="223" operator="equal">
      <formula>$Q$12</formula>
    </cfRule>
  </conditionalFormatting>
  <conditionalFormatting sqref="K66">
    <cfRule type="cellIs" dxfId="651" priority="222" operator="equal">
      <formula>$Q$12</formula>
    </cfRule>
  </conditionalFormatting>
  <conditionalFormatting sqref="K67">
    <cfRule type="cellIs" dxfId="650" priority="221" operator="equal">
      <formula>$Q$12</formula>
    </cfRule>
  </conditionalFormatting>
  <conditionalFormatting sqref="K67">
    <cfRule type="cellIs" dxfId="649" priority="220" operator="equal">
      <formula>$Q$12</formula>
    </cfRule>
  </conditionalFormatting>
  <conditionalFormatting sqref="K68">
    <cfRule type="cellIs" dxfId="648" priority="219" operator="equal">
      <formula>$Q$12</formula>
    </cfRule>
  </conditionalFormatting>
  <conditionalFormatting sqref="K68">
    <cfRule type="cellIs" dxfId="647" priority="218" operator="equal">
      <formula>$Q$12</formula>
    </cfRule>
  </conditionalFormatting>
  <conditionalFormatting sqref="K69">
    <cfRule type="cellIs" dxfId="646" priority="217" operator="equal">
      <formula>$Q$12</formula>
    </cfRule>
  </conditionalFormatting>
  <conditionalFormatting sqref="K69">
    <cfRule type="cellIs" dxfId="645" priority="216" operator="equal">
      <formula>$Q$12</formula>
    </cfRule>
  </conditionalFormatting>
  <conditionalFormatting sqref="K69">
    <cfRule type="cellIs" dxfId="644" priority="215" operator="equal">
      <formula>"SIN AVANCE"</formula>
    </cfRule>
  </conditionalFormatting>
  <conditionalFormatting sqref="K69">
    <cfRule type="cellIs" dxfId="643" priority="214" operator="equal">
      <formula>$Q$12</formula>
    </cfRule>
  </conditionalFormatting>
  <conditionalFormatting sqref="K70">
    <cfRule type="cellIs" dxfId="642" priority="213" operator="equal">
      <formula>$Q$12</formula>
    </cfRule>
  </conditionalFormatting>
  <conditionalFormatting sqref="K70">
    <cfRule type="cellIs" dxfId="641" priority="212" operator="equal">
      <formula>$Q$12</formula>
    </cfRule>
  </conditionalFormatting>
  <conditionalFormatting sqref="K74">
    <cfRule type="cellIs" dxfId="640" priority="211" operator="equal">
      <formula>$Q$12</formula>
    </cfRule>
  </conditionalFormatting>
  <conditionalFormatting sqref="K74">
    <cfRule type="cellIs" dxfId="639" priority="210" operator="equal">
      <formula>$Q$12</formula>
    </cfRule>
  </conditionalFormatting>
  <conditionalFormatting sqref="K74">
    <cfRule type="cellIs" dxfId="638" priority="209" operator="equal">
      <formula>"SIN AVANCE"</formula>
    </cfRule>
  </conditionalFormatting>
  <conditionalFormatting sqref="K74">
    <cfRule type="cellIs" dxfId="637" priority="208" operator="equal">
      <formula>$Q$12</formula>
    </cfRule>
  </conditionalFormatting>
  <conditionalFormatting sqref="K94">
    <cfRule type="cellIs" dxfId="636" priority="207" operator="equal">
      <formula>$Q$12</formula>
    </cfRule>
  </conditionalFormatting>
  <conditionalFormatting sqref="K94">
    <cfRule type="cellIs" dxfId="635" priority="206" operator="equal">
      <formula>$Q$12</formula>
    </cfRule>
  </conditionalFormatting>
  <conditionalFormatting sqref="K94">
    <cfRule type="cellIs" dxfId="634" priority="205" operator="equal">
      <formula>"SIN AVANCE"</formula>
    </cfRule>
  </conditionalFormatting>
  <conditionalFormatting sqref="K94">
    <cfRule type="cellIs" dxfId="633" priority="204" operator="equal">
      <formula>$Q$12</formula>
    </cfRule>
  </conditionalFormatting>
  <conditionalFormatting sqref="K95">
    <cfRule type="cellIs" dxfId="632" priority="202" operator="equal">
      <formula>$Q$12</formula>
    </cfRule>
  </conditionalFormatting>
  <conditionalFormatting sqref="K95">
    <cfRule type="cellIs" dxfId="631" priority="201" operator="equal">
      <formula>"SIN AVANCE"</formula>
    </cfRule>
  </conditionalFormatting>
  <conditionalFormatting sqref="K95">
    <cfRule type="cellIs" dxfId="630" priority="200" operator="equal">
      <formula>$Q$12</formula>
    </cfRule>
  </conditionalFormatting>
  <conditionalFormatting sqref="K82">
    <cfRule type="cellIs" dxfId="629" priority="198" operator="equal">
      <formula>$Q$12</formula>
    </cfRule>
  </conditionalFormatting>
  <conditionalFormatting sqref="K82">
    <cfRule type="cellIs" dxfId="628" priority="197" operator="equal">
      <formula>$Q$12</formula>
    </cfRule>
  </conditionalFormatting>
  <conditionalFormatting sqref="K82">
    <cfRule type="cellIs" dxfId="627" priority="196" operator="equal">
      <formula>"SIN AVANCE"</formula>
    </cfRule>
  </conditionalFormatting>
  <conditionalFormatting sqref="K82">
    <cfRule type="cellIs" dxfId="626" priority="195" operator="equal">
      <formula>$Q$12</formula>
    </cfRule>
  </conditionalFormatting>
  <conditionalFormatting sqref="H121">
    <cfRule type="colorScale" priority="194">
      <colorScale>
        <cfvo type="num" val="0"/>
        <cfvo type="num" val="$L$125"/>
        <cfvo type="max"/>
        <color rgb="FFFF0000"/>
        <color theme="0"/>
        <color rgb="FF00B050"/>
      </colorScale>
    </cfRule>
  </conditionalFormatting>
  <conditionalFormatting sqref="K96">
    <cfRule type="cellIs" dxfId="625" priority="193" operator="equal">
      <formula>$Q$12</formula>
    </cfRule>
  </conditionalFormatting>
  <conditionalFormatting sqref="K96">
    <cfRule type="cellIs" dxfId="624" priority="192" operator="equal">
      <formula>"SIN AVANCE"</formula>
    </cfRule>
  </conditionalFormatting>
  <conditionalFormatting sqref="K174">
    <cfRule type="cellIs" dxfId="623" priority="189" operator="equal">
      <formula>$Q$12</formula>
    </cfRule>
  </conditionalFormatting>
  <conditionalFormatting sqref="K174">
    <cfRule type="cellIs" dxfId="622" priority="188" operator="equal">
      <formula>"SIN AVANCE"</formula>
    </cfRule>
  </conditionalFormatting>
  <conditionalFormatting sqref="K174">
    <cfRule type="cellIs" dxfId="621" priority="187" operator="equal">
      <formula>$Q$12</formula>
    </cfRule>
  </conditionalFormatting>
  <conditionalFormatting sqref="O15:P15">
    <cfRule type="cellIs" dxfId="620" priority="186" operator="equal">
      <formula>$Q$12</formula>
    </cfRule>
  </conditionalFormatting>
  <conditionalFormatting sqref="O15:P15">
    <cfRule type="cellIs" dxfId="619" priority="185" operator="equal">
      <formula>"SIN AVANCE"</formula>
    </cfRule>
  </conditionalFormatting>
  <conditionalFormatting sqref="H156">
    <cfRule type="cellIs" dxfId="618" priority="183" operator="equal">
      <formula>1</formula>
    </cfRule>
    <cfRule type="cellIs" dxfId="617" priority="184" operator="equal">
      <formula>0</formula>
    </cfRule>
  </conditionalFormatting>
  <conditionalFormatting sqref="E48:E49">
    <cfRule type="colorScale" priority="182">
      <colorScale>
        <cfvo type="num" val="$N$9"/>
        <cfvo type="num" val="$N$10"/>
        <color rgb="FFFF3300"/>
        <color rgb="FF08B808"/>
      </colorScale>
    </cfRule>
  </conditionalFormatting>
  <conditionalFormatting sqref="E48:E49">
    <cfRule type="colorScale" priority="181">
      <colorScale>
        <cfvo type="num" val="0"/>
        <cfvo type="num" val="$L$13"/>
        <cfvo type="num" val="1"/>
        <color rgb="FFFF0000"/>
        <color theme="0"/>
        <color rgb="FF08B808"/>
      </colorScale>
    </cfRule>
  </conditionalFormatting>
  <conditionalFormatting sqref="E48:E49">
    <cfRule type="colorScale" priority="179">
      <colorScale>
        <cfvo type="num" val="$Q$6"/>
        <cfvo type="max"/>
        <color rgb="FFFF7128"/>
        <color rgb="FFFFEF9C"/>
      </colorScale>
    </cfRule>
    <cfRule type="colorScale" priority="180">
      <colorScale>
        <cfvo type="num" val="$Q$6"/>
        <cfvo type="max"/>
        <color rgb="FFFF7128"/>
        <color rgb="FFFFEF9C"/>
      </colorScale>
    </cfRule>
  </conditionalFormatting>
  <conditionalFormatting sqref="E48:E49">
    <cfRule type="cellIs" dxfId="616" priority="178" operator="equal">
      <formula>2</formula>
    </cfRule>
  </conditionalFormatting>
  <conditionalFormatting sqref="E61">
    <cfRule type="colorScale" priority="166">
      <colorScale>
        <cfvo type="num" val="0"/>
        <cfvo type="num" val="$L$13"/>
        <cfvo type="num" val="1"/>
        <color rgb="FFFF0000"/>
        <color theme="0"/>
        <color rgb="FF08B808"/>
      </colorScale>
    </cfRule>
  </conditionalFormatting>
  <conditionalFormatting sqref="E60">
    <cfRule type="colorScale" priority="176">
      <colorScale>
        <cfvo type="num" val="$N$9"/>
        <cfvo type="num" val="$N$10"/>
        <color rgb="FFFF3300"/>
        <color rgb="FF08B808"/>
      </colorScale>
    </cfRule>
  </conditionalFormatting>
  <conditionalFormatting sqref="E60">
    <cfRule type="colorScale" priority="175">
      <colorScale>
        <cfvo type="num" val="0"/>
        <cfvo type="num" val="$L$13"/>
        <cfvo type="num" val="1"/>
        <color rgb="FFFF0000"/>
        <color theme="0"/>
        <color rgb="FF08B808"/>
      </colorScale>
    </cfRule>
  </conditionalFormatting>
  <conditionalFormatting sqref="E60">
    <cfRule type="colorScale" priority="173">
      <colorScale>
        <cfvo type="num" val="$Q$6"/>
        <cfvo type="max"/>
        <color rgb="FFFF7128"/>
        <color rgb="FFFFEF9C"/>
      </colorScale>
    </cfRule>
    <cfRule type="colorScale" priority="174">
      <colorScale>
        <cfvo type="num" val="$Q$6"/>
        <cfvo type="max"/>
        <color rgb="FFFF7128"/>
        <color rgb="FFFFEF9C"/>
      </colorScale>
    </cfRule>
  </conditionalFormatting>
  <conditionalFormatting sqref="E60">
    <cfRule type="cellIs" dxfId="615" priority="172" operator="equal">
      <formula>2</formula>
    </cfRule>
  </conditionalFormatting>
  <conditionalFormatting sqref="E59">
    <cfRule type="colorScale" priority="171">
      <colorScale>
        <cfvo type="num" val="$N$9"/>
        <cfvo type="num" val="$N$10"/>
        <color rgb="FFFF3300"/>
        <color rgb="FF08B808"/>
      </colorScale>
    </cfRule>
  </conditionalFormatting>
  <conditionalFormatting sqref="E59">
    <cfRule type="colorScale" priority="170">
      <colorScale>
        <cfvo type="num" val="0"/>
        <cfvo type="num" val="$L$13"/>
        <cfvo type="num" val="1"/>
        <color rgb="FFFF0000"/>
        <color theme="0"/>
        <color rgb="FF08B808"/>
      </colorScale>
    </cfRule>
  </conditionalFormatting>
  <conditionalFormatting sqref="E59">
    <cfRule type="colorScale" priority="168">
      <colorScale>
        <cfvo type="num" val="$Q$6"/>
        <cfvo type="max"/>
        <color rgb="FFFF7128"/>
        <color rgb="FFFFEF9C"/>
      </colorScale>
    </cfRule>
    <cfRule type="colorScale" priority="169">
      <colorScale>
        <cfvo type="num" val="$Q$6"/>
        <cfvo type="max"/>
        <color rgb="FFFF7128"/>
        <color rgb="FFFFEF9C"/>
      </colorScale>
    </cfRule>
  </conditionalFormatting>
  <conditionalFormatting sqref="E59">
    <cfRule type="cellIs" dxfId="614" priority="167" operator="equal">
      <formula>2</formula>
    </cfRule>
  </conditionalFormatting>
  <conditionalFormatting sqref="E61">
    <cfRule type="colorScale" priority="177">
      <colorScale>
        <cfvo type="num" val="$N$9"/>
        <cfvo type="num" val="$N$10"/>
        <color rgb="FFFF3300"/>
        <color rgb="FF08B808"/>
      </colorScale>
    </cfRule>
  </conditionalFormatting>
  <conditionalFormatting sqref="E61">
    <cfRule type="colorScale" priority="164">
      <colorScale>
        <cfvo type="num" val="$Q$6"/>
        <cfvo type="max"/>
        <color rgb="FFFF7128"/>
        <color rgb="FFFFEF9C"/>
      </colorScale>
    </cfRule>
    <cfRule type="colorScale" priority="165">
      <colorScale>
        <cfvo type="num" val="$Q$6"/>
        <cfvo type="max"/>
        <color rgb="FFFF7128"/>
        <color rgb="FFFFEF9C"/>
      </colorScale>
    </cfRule>
  </conditionalFormatting>
  <conditionalFormatting sqref="E61">
    <cfRule type="cellIs" dxfId="613" priority="163" operator="equal">
      <formula>2</formula>
    </cfRule>
  </conditionalFormatting>
  <conditionalFormatting sqref="E66:E68">
    <cfRule type="colorScale" priority="157">
      <colorScale>
        <cfvo type="num" val="$N$9"/>
        <cfvo type="num" val="$N$10"/>
        <color rgb="FFFF3300"/>
        <color rgb="FF08B808"/>
      </colorScale>
    </cfRule>
  </conditionalFormatting>
  <conditionalFormatting sqref="E66:E68">
    <cfRule type="colorScale" priority="156">
      <colorScale>
        <cfvo type="num" val="0"/>
        <cfvo type="num" val="$L$13"/>
        <cfvo type="num" val="1"/>
        <color rgb="FFFF0000"/>
        <color theme="0"/>
        <color rgb="FF08B808"/>
      </colorScale>
    </cfRule>
  </conditionalFormatting>
  <conditionalFormatting sqref="E66:E68">
    <cfRule type="colorScale" priority="154">
      <colorScale>
        <cfvo type="num" val="$Q$6"/>
        <cfvo type="max"/>
        <color rgb="FFFF7128"/>
        <color rgb="FFFFEF9C"/>
      </colorScale>
    </cfRule>
    <cfRule type="colorScale" priority="155">
      <colorScale>
        <cfvo type="num" val="$Q$6"/>
        <cfvo type="max"/>
        <color rgb="FFFF7128"/>
        <color rgb="FFFFEF9C"/>
      </colorScale>
    </cfRule>
  </conditionalFormatting>
  <conditionalFormatting sqref="E66:E68">
    <cfRule type="cellIs" dxfId="612" priority="153" operator="equal">
      <formula>2</formula>
    </cfRule>
  </conditionalFormatting>
  <conditionalFormatting sqref="E69">
    <cfRule type="colorScale" priority="152">
      <colorScale>
        <cfvo type="num" val="$N$9"/>
        <cfvo type="num" val="$N$10"/>
        <color rgb="FFFF3300"/>
        <color rgb="FF08B808"/>
      </colorScale>
    </cfRule>
  </conditionalFormatting>
  <conditionalFormatting sqref="E69">
    <cfRule type="colorScale" priority="151">
      <colorScale>
        <cfvo type="num" val="0"/>
        <cfvo type="num" val="$L$13"/>
        <cfvo type="num" val="1"/>
        <color rgb="FFFF0000"/>
        <color theme="0"/>
        <color rgb="FF08B808"/>
      </colorScale>
    </cfRule>
  </conditionalFormatting>
  <conditionalFormatting sqref="E69">
    <cfRule type="colorScale" priority="149">
      <colorScale>
        <cfvo type="num" val="$Q$6"/>
        <cfvo type="max"/>
        <color rgb="FFFF7128"/>
        <color rgb="FFFFEF9C"/>
      </colorScale>
    </cfRule>
    <cfRule type="colorScale" priority="150">
      <colorScale>
        <cfvo type="num" val="$Q$6"/>
        <cfvo type="max"/>
        <color rgb="FFFF7128"/>
        <color rgb="FFFFEF9C"/>
      </colorScale>
    </cfRule>
  </conditionalFormatting>
  <conditionalFormatting sqref="E69">
    <cfRule type="cellIs" dxfId="611" priority="148" operator="equal">
      <formula>2</formula>
    </cfRule>
  </conditionalFormatting>
  <conditionalFormatting sqref="E70">
    <cfRule type="colorScale" priority="147">
      <colorScale>
        <cfvo type="num" val="$N$9"/>
        <cfvo type="num" val="$N$10"/>
        <color rgb="FFFF3300"/>
        <color rgb="FF08B808"/>
      </colorScale>
    </cfRule>
  </conditionalFormatting>
  <conditionalFormatting sqref="E70">
    <cfRule type="colorScale" priority="146">
      <colorScale>
        <cfvo type="num" val="0"/>
        <cfvo type="num" val="$L$13"/>
        <cfvo type="num" val="1"/>
        <color rgb="FFFF0000"/>
        <color theme="0"/>
        <color rgb="FF08B808"/>
      </colorScale>
    </cfRule>
  </conditionalFormatting>
  <conditionalFormatting sqref="E70">
    <cfRule type="colorScale" priority="144">
      <colorScale>
        <cfvo type="num" val="$Q$6"/>
        <cfvo type="max"/>
        <color rgb="FFFF7128"/>
        <color rgb="FFFFEF9C"/>
      </colorScale>
    </cfRule>
    <cfRule type="colorScale" priority="145">
      <colorScale>
        <cfvo type="num" val="$Q$6"/>
        <cfvo type="max"/>
        <color rgb="FFFF7128"/>
        <color rgb="FFFFEF9C"/>
      </colorScale>
    </cfRule>
  </conditionalFormatting>
  <conditionalFormatting sqref="E70">
    <cfRule type="cellIs" dxfId="610" priority="143" operator="equal">
      <formula>2</formula>
    </cfRule>
  </conditionalFormatting>
  <conditionalFormatting sqref="E74">
    <cfRule type="colorScale" priority="142">
      <colorScale>
        <cfvo type="num" val="$N$9"/>
        <cfvo type="num" val="$N$10"/>
        <color rgb="FFFF3300"/>
        <color rgb="FF08B808"/>
      </colorScale>
    </cfRule>
  </conditionalFormatting>
  <conditionalFormatting sqref="E74">
    <cfRule type="colorScale" priority="141">
      <colorScale>
        <cfvo type="num" val="0"/>
        <cfvo type="num" val="$L$13"/>
        <cfvo type="num" val="1"/>
        <color rgb="FFFF0000"/>
        <color theme="0"/>
        <color rgb="FF08B808"/>
      </colorScale>
    </cfRule>
  </conditionalFormatting>
  <conditionalFormatting sqref="E74">
    <cfRule type="colorScale" priority="139">
      <colorScale>
        <cfvo type="num" val="$Q$6"/>
        <cfvo type="max"/>
        <color rgb="FFFF7128"/>
        <color rgb="FFFFEF9C"/>
      </colorScale>
    </cfRule>
    <cfRule type="colorScale" priority="140">
      <colorScale>
        <cfvo type="num" val="$Q$6"/>
        <cfvo type="max"/>
        <color rgb="FFFF7128"/>
        <color rgb="FFFFEF9C"/>
      </colorScale>
    </cfRule>
  </conditionalFormatting>
  <conditionalFormatting sqref="E74">
    <cfRule type="cellIs" dxfId="609" priority="138" operator="equal">
      <formula>2</formula>
    </cfRule>
  </conditionalFormatting>
  <conditionalFormatting sqref="E82">
    <cfRule type="colorScale" priority="137">
      <colorScale>
        <cfvo type="num" val="$N$9"/>
        <cfvo type="num" val="$N$10"/>
        <color rgb="FFFF3300"/>
        <color rgb="FF08B808"/>
      </colorScale>
    </cfRule>
  </conditionalFormatting>
  <conditionalFormatting sqref="E82">
    <cfRule type="colorScale" priority="135">
      <colorScale>
        <cfvo type="num" val="$Q$6"/>
        <cfvo type="max"/>
        <color rgb="FFFF7128"/>
        <color rgb="FFFFEF9C"/>
      </colorScale>
    </cfRule>
    <cfRule type="colorScale" priority="136">
      <colorScale>
        <cfvo type="num" val="$Q$6"/>
        <cfvo type="max"/>
        <color rgb="FFFF7128"/>
        <color rgb="FFFFEF9C"/>
      </colorScale>
    </cfRule>
  </conditionalFormatting>
  <conditionalFormatting sqref="E82">
    <cfRule type="colorScale" priority="134">
      <colorScale>
        <cfvo type="num" val="0"/>
        <cfvo type="num" val="$L$13"/>
        <cfvo type="num" val="1"/>
        <color rgb="FFFF0000"/>
        <color theme="0"/>
        <color rgb="FF08B808"/>
      </colorScale>
    </cfRule>
  </conditionalFormatting>
  <conditionalFormatting sqref="E82">
    <cfRule type="cellIs" dxfId="608" priority="133" operator="equal">
      <formula>2</formula>
    </cfRule>
  </conditionalFormatting>
  <conditionalFormatting sqref="E94:E95">
    <cfRule type="colorScale" priority="132">
      <colorScale>
        <cfvo type="num" val="$N$9"/>
        <cfvo type="num" val="$N$10"/>
        <color rgb="FFFF3300"/>
        <color rgb="FF08B808"/>
      </colorScale>
    </cfRule>
  </conditionalFormatting>
  <conditionalFormatting sqref="E94:E95">
    <cfRule type="colorScale" priority="131">
      <colorScale>
        <cfvo type="num" val="0"/>
        <cfvo type="num" val="$L$13"/>
        <cfvo type="num" val="1"/>
        <color rgb="FFFF0000"/>
        <color theme="0"/>
        <color rgb="FF08B808"/>
      </colorScale>
    </cfRule>
  </conditionalFormatting>
  <conditionalFormatting sqref="E94:E95">
    <cfRule type="colorScale" priority="129">
      <colorScale>
        <cfvo type="num" val="$Q$6"/>
        <cfvo type="max"/>
        <color rgb="FFFF7128"/>
        <color rgb="FFFFEF9C"/>
      </colorScale>
    </cfRule>
    <cfRule type="colorScale" priority="130">
      <colorScale>
        <cfvo type="num" val="$Q$6"/>
        <cfvo type="max"/>
        <color rgb="FFFF7128"/>
        <color rgb="FFFFEF9C"/>
      </colorScale>
    </cfRule>
  </conditionalFormatting>
  <conditionalFormatting sqref="E94:E95">
    <cfRule type="cellIs" dxfId="607" priority="128" operator="equal">
      <formula>2</formula>
    </cfRule>
  </conditionalFormatting>
  <conditionalFormatting sqref="K206:R207">
    <cfRule type="cellIs" dxfId="606" priority="120" operator="equal">
      <formula>"SIN AVANCE"</formula>
    </cfRule>
  </conditionalFormatting>
  <conditionalFormatting sqref="K139:N140">
    <cfRule type="cellIs" dxfId="605" priority="127" operator="equal">
      <formula>$Q$12</formula>
    </cfRule>
  </conditionalFormatting>
  <conditionalFormatting sqref="K139:R140">
    <cfRule type="cellIs" dxfId="604" priority="126" operator="equal">
      <formula>"SIN AVANCE"</formula>
    </cfRule>
  </conditionalFormatting>
  <conditionalFormatting sqref="K167:N168">
    <cfRule type="cellIs" dxfId="603" priority="125" operator="equal">
      <formula>$Q$12</formula>
    </cfRule>
  </conditionalFormatting>
  <conditionalFormatting sqref="K167:R168">
    <cfRule type="cellIs" dxfId="602" priority="124" operator="equal">
      <formula>"SIN AVANCE"</formula>
    </cfRule>
  </conditionalFormatting>
  <conditionalFormatting sqref="K188:N189">
    <cfRule type="cellIs" dxfId="601" priority="123" operator="equal">
      <formula>$Q$12</formula>
    </cfRule>
  </conditionalFormatting>
  <conditionalFormatting sqref="K188:R189">
    <cfRule type="cellIs" dxfId="600" priority="122" operator="equal">
      <formula>"SIN AVANCE"</formula>
    </cfRule>
  </conditionalFormatting>
  <conditionalFormatting sqref="K206:N207">
    <cfRule type="cellIs" dxfId="599" priority="121" operator="equal">
      <formula>$Q$12</formula>
    </cfRule>
  </conditionalFormatting>
  <conditionalFormatting sqref="Y14">
    <cfRule type="cellIs" dxfId="598" priority="119" operator="equal">
      <formula>2</formula>
    </cfRule>
  </conditionalFormatting>
  <conditionalFormatting sqref="K24:K29">
    <cfRule type="cellIs" dxfId="597" priority="118" operator="equal">
      <formula>$Q$12</formula>
    </cfRule>
  </conditionalFormatting>
  <conditionalFormatting sqref="K24:K29">
    <cfRule type="cellIs" dxfId="596" priority="117" operator="equal">
      <formula>$Q$12</formula>
    </cfRule>
  </conditionalFormatting>
  <conditionalFormatting sqref="K24:K29">
    <cfRule type="cellIs" dxfId="595" priority="116" operator="equal">
      <formula>"SIN AVANCE"</formula>
    </cfRule>
  </conditionalFormatting>
  <conditionalFormatting sqref="K24:K29">
    <cfRule type="cellIs" dxfId="594" priority="115" operator="equal">
      <formula>$Q$12</formula>
    </cfRule>
  </conditionalFormatting>
  <conditionalFormatting sqref="K31:K36">
    <cfRule type="cellIs" dxfId="593" priority="114" operator="equal">
      <formula>$Q$12</formula>
    </cfRule>
  </conditionalFormatting>
  <conditionalFormatting sqref="K31:K36">
    <cfRule type="cellIs" dxfId="592" priority="113" operator="equal">
      <formula>$Q$12</formula>
    </cfRule>
  </conditionalFormatting>
  <conditionalFormatting sqref="K31:K36">
    <cfRule type="cellIs" dxfId="591" priority="112" operator="equal">
      <formula>"SIN AVANCE"</formula>
    </cfRule>
  </conditionalFormatting>
  <conditionalFormatting sqref="K31:K36">
    <cfRule type="cellIs" dxfId="590" priority="111" operator="equal">
      <formula>$Q$12</formula>
    </cfRule>
  </conditionalFormatting>
  <conditionalFormatting sqref="K40">
    <cfRule type="cellIs" dxfId="589" priority="110" operator="equal">
      <formula>$Q$12</formula>
    </cfRule>
  </conditionalFormatting>
  <conditionalFormatting sqref="K40">
    <cfRule type="cellIs" dxfId="588" priority="109" operator="equal">
      <formula>$Q$12</formula>
    </cfRule>
  </conditionalFormatting>
  <conditionalFormatting sqref="K40">
    <cfRule type="cellIs" dxfId="587" priority="108" operator="equal">
      <formula>"SIN AVANCE"</formula>
    </cfRule>
  </conditionalFormatting>
  <conditionalFormatting sqref="K40">
    <cfRule type="cellIs" dxfId="586" priority="107" operator="equal">
      <formula>$Q$12</formula>
    </cfRule>
  </conditionalFormatting>
  <conditionalFormatting sqref="K42">
    <cfRule type="cellIs" dxfId="585" priority="106" operator="equal">
      <formula>$Q$12</formula>
    </cfRule>
  </conditionalFormatting>
  <conditionalFormatting sqref="K42">
    <cfRule type="cellIs" dxfId="584" priority="105" operator="equal">
      <formula>$Q$12</formula>
    </cfRule>
  </conditionalFormatting>
  <conditionalFormatting sqref="K42">
    <cfRule type="cellIs" dxfId="583" priority="104" operator="equal">
      <formula>"SIN AVANCE"</formula>
    </cfRule>
  </conditionalFormatting>
  <conditionalFormatting sqref="K42">
    <cfRule type="cellIs" dxfId="582" priority="103" operator="equal">
      <formula>$Q$12</formula>
    </cfRule>
  </conditionalFormatting>
  <conditionalFormatting sqref="K45">
    <cfRule type="cellIs" dxfId="581" priority="102" operator="equal">
      <formula>$Q$12</formula>
    </cfRule>
  </conditionalFormatting>
  <conditionalFormatting sqref="K45">
    <cfRule type="cellIs" dxfId="580" priority="101" operator="equal">
      <formula>$Q$12</formula>
    </cfRule>
  </conditionalFormatting>
  <conditionalFormatting sqref="K45">
    <cfRule type="cellIs" dxfId="579" priority="100" operator="equal">
      <formula>"SIN AVANCE"</formula>
    </cfRule>
  </conditionalFormatting>
  <conditionalFormatting sqref="K45">
    <cfRule type="cellIs" dxfId="578" priority="99" operator="equal">
      <formula>$Q$12</formula>
    </cfRule>
  </conditionalFormatting>
  <conditionalFormatting sqref="K47">
    <cfRule type="cellIs" dxfId="577" priority="98" operator="equal">
      <formula>$Q$12</formula>
    </cfRule>
  </conditionalFormatting>
  <conditionalFormatting sqref="K47">
    <cfRule type="cellIs" dxfId="576" priority="97" operator="equal">
      <formula>$Q$12</formula>
    </cfRule>
  </conditionalFormatting>
  <conditionalFormatting sqref="K47">
    <cfRule type="cellIs" dxfId="575" priority="96" operator="equal">
      <formula>"SIN AVANCE"</formula>
    </cfRule>
  </conditionalFormatting>
  <conditionalFormatting sqref="K47">
    <cfRule type="cellIs" dxfId="574" priority="95" operator="equal">
      <formula>$Q$12</formula>
    </cfRule>
  </conditionalFormatting>
  <conditionalFormatting sqref="K57">
    <cfRule type="cellIs" dxfId="573" priority="94" operator="equal">
      <formula>$Q$12</formula>
    </cfRule>
  </conditionalFormatting>
  <conditionalFormatting sqref="K57">
    <cfRule type="cellIs" dxfId="572" priority="93" operator="equal">
      <formula>$Q$12</formula>
    </cfRule>
  </conditionalFormatting>
  <conditionalFormatting sqref="K57">
    <cfRule type="cellIs" dxfId="571" priority="92" operator="equal">
      <formula>"SIN AVANCE"</formula>
    </cfRule>
  </conditionalFormatting>
  <conditionalFormatting sqref="K57">
    <cfRule type="cellIs" dxfId="570" priority="91" operator="equal">
      <formula>$Q$12</formula>
    </cfRule>
  </conditionalFormatting>
  <conditionalFormatting sqref="K63">
    <cfRule type="cellIs" dxfId="569" priority="90" operator="equal">
      <formula>$Q$12</formula>
    </cfRule>
  </conditionalFormatting>
  <conditionalFormatting sqref="K63">
    <cfRule type="cellIs" dxfId="568" priority="89" operator="equal">
      <formula>$Q$12</formula>
    </cfRule>
  </conditionalFormatting>
  <conditionalFormatting sqref="K63">
    <cfRule type="cellIs" dxfId="567" priority="88" operator="equal">
      <formula>"SIN AVANCE"</formula>
    </cfRule>
  </conditionalFormatting>
  <conditionalFormatting sqref="K63">
    <cfRule type="cellIs" dxfId="566" priority="87" operator="equal">
      <formula>$Q$12</formula>
    </cfRule>
  </conditionalFormatting>
  <conditionalFormatting sqref="K73">
    <cfRule type="cellIs" dxfId="565" priority="86" operator="equal">
      <formula>$Q$12</formula>
    </cfRule>
  </conditionalFormatting>
  <conditionalFormatting sqref="K73">
    <cfRule type="cellIs" dxfId="564" priority="85" operator="equal">
      <formula>$Q$12</formula>
    </cfRule>
  </conditionalFormatting>
  <conditionalFormatting sqref="K73">
    <cfRule type="cellIs" dxfId="563" priority="84" operator="equal">
      <formula>"SIN AVANCE"</formula>
    </cfRule>
  </conditionalFormatting>
  <conditionalFormatting sqref="K73">
    <cfRule type="cellIs" dxfId="562" priority="83" operator="equal">
      <formula>$Q$12</formula>
    </cfRule>
  </conditionalFormatting>
  <conditionalFormatting sqref="K75">
    <cfRule type="cellIs" dxfId="561" priority="82" operator="equal">
      <formula>$Q$12</formula>
    </cfRule>
  </conditionalFormatting>
  <conditionalFormatting sqref="K75">
    <cfRule type="cellIs" dxfId="560" priority="81" operator="equal">
      <formula>$Q$12</formula>
    </cfRule>
  </conditionalFormatting>
  <conditionalFormatting sqref="K75">
    <cfRule type="cellIs" dxfId="559" priority="80" operator="equal">
      <formula>"SIN AVANCE"</formula>
    </cfRule>
  </conditionalFormatting>
  <conditionalFormatting sqref="K75">
    <cfRule type="cellIs" dxfId="558" priority="79" operator="equal">
      <formula>$Q$12</formula>
    </cfRule>
  </conditionalFormatting>
  <conditionalFormatting sqref="K76">
    <cfRule type="cellIs" dxfId="557" priority="78" operator="equal">
      <formula>$Q$12</formula>
    </cfRule>
  </conditionalFormatting>
  <conditionalFormatting sqref="K76">
    <cfRule type="cellIs" dxfId="556" priority="77" operator="equal">
      <formula>$Q$12</formula>
    </cfRule>
  </conditionalFormatting>
  <conditionalFormatting sqref="K76">
    <cfRule type="cellIs" dxfId="555" priority="76" operator="equal">
      <formula>"SIN AVANCE"</formula>
    </cfRule>
  </conditionalFormatting>
  <conditionalFormatting sqref="K76">
    <cfRule type="cellIs" dxfId="554" priority="75" operator="equal">
      <formula>$Q$12</formula>
    </cfRule>
  </conditionalFormatting>
  <conditionalFormatting sqref="K209">
    <cfRule type="cellIs" dxfId="553" priority="70" operator="equal">
      <formula>$Q$12</formula>
    </cfRule>
  </conditionalFormatting>
  <conditionalFormatting sqref="K209">
    <cfRule type="cellIs" dxfId="552" priority="71" operator="equal">
      <formula>$Q$12</formula>
    </cfRule>
  </conditionalFormatting>
  <conditionalFormatting sqref="K209">
    <cfRule type="cellIs" dxfId="551" priority="74" operator="equal">
      <formula>$Q$12</formula>
    </cfRule>
  </conditionalFormatting>
  <conditionalFormatting sqref="K209">
    <cfRule type="cellIs" dxfId="550" priority="73" operator="equal">
      <formula>"SIN AVANCE"</formula>
    </cfRule>
  </conditionalFormatting>
  <conditionalFormatting sqref="K209">
    <cfRule type="cellIs" dxfId="549" priority="72" operator="equal">
      <formula>$Q$12</formula>
    </cfRule>
  </conditionalFormatting>
  <conditionalFormatting sqref="K169:K173">
    <cfRule type="cellIs" dxfId="548" priority="65" operator="equal">
      <formula>$Q$12</formula>
    </cfRule>
  </conditionalFormatting>
  <conditionalFormatting sqref="K169:K173">
    <cfRule type="cellIs" dxfId="547" priority="66" operator="equal">
      <formula>$Q$12</formula>
    </cfRule>
  </conditionalFormatting>
  <conditionalFormatting sqref="K169:K173">
    <cfRule type="cellIs" dxfId="546" priority="69" operator="equal">
      <formula>$Q$12</formula>
    </cfRule>
  </conditionalFormatting>
  <conditionalFormatting sqref="K169:K173">
    <cfRule type="cellIs" dxfId="545" priority="68" operator="equal">
      <formula>"SIN AVANCE"</formula>
    </cfRule>
  </conditionalFormatting>
  <conditionalFormatting sqref="K169:K173">
    <cfRule type="cellIs" dxfId="544" priority="67" operator="equal">
      <formula>$Q$12</formula>
    </cfRule>
  </conditionalFormatting>
  <conditionalFormatting sqref="K142">
    <cfRule type="cellIs" dxfId="543" priority="46" operator="equal">
      <formula>$Q$12</formula>
    </cfRule>
  </conditionalFormatting>
  <conditionalFormatting sqref="K142">
    <cfRule type="cellIs" dxfId="542" priority="45" operator="equal">
      <formula>$Q$12</formula>
    </cfRule>
  </conditionalFormatting>
  <conditionalFormatting sqref="K142">
    <cfRule type="cellIs" dxfId="541" priority="44" operator="equal">
      <formula>"SIN AVANCE"</formula>
    </cfRule>
  </conditionalFormatting>
  <conditionalFormatting sqref="K151:K156">
    <cfRule type="cellIs" dxfId="540" priority="43" operator="equal">
      <formula>$Q$12</formula>
    </cfRule>
  </conditionalFormatting>
  <conditionalFormatting sqref="K151:K156">
    <cfRule type="cellIs" dxfId="539" priority="42" operator="equal">
      <formula>$Q$12</formula>
    </cfRule>
  </conditionalFormatting>
  <conditionalFormatting sqref="K151:K156">
    <cfRule type="cellIs" dxfId="538" priority="41" operator="equal">
      <formula>"SIN AVANCE"</formula>
    </cfRule>
  </conditionalFormatting>
  <conditionalFormatting sqref="K97">
    <cfRule type="cellIs" dxfId="537" priority="36" operator="equal">
      <formula>$Q$12</formula>
    </cfRule>
  </conditionalFormatting>
  <conditionalFormatting sqref="K97">
    <cfRule type="cellIs" dxfId="536" priority="35" operator="equal">
      <formula>$Q$12</formula>
    </cfRule>
  </conditionalFormatting>
  <conditionalFormatting sqref="K97">
    <cfRule type="cellIs" dxfId="535" priority="34" operator="equal">
      <formula>"SIN AVANCE"</formula>
    </cfRule>
  </conditionalFormatting>
  <conditionalFormatting sqref="K97">
    <cfRule type="cellIs" dxfId="534" priority="33" operator="equal">
      <formula>$Q$12</formula>
    </cfRule>
  </conditionalFormatting>
  <conditionalFormatting sqref="K58">
    <cfRule type="cellIs" dxfId="533" priority="24" operator="equal">
      <formula>$Q$12</formula>
    </cfRule>
  </conditionalFormatting>
  <conditionalFormatting sqref="K58">
    <cfRule type="cellIs" dxfId="532" priority="23" operator="equal">
      <formula>$Q$12</formula>
    </cfRule>
  </conditionalFormatting>
  <conditionalFormatting sqref="K58">
    <cfRule type="cellIs" dxfId="531" priority="22" operator="equal">
      <formula>"SIN AVANCE"</formula>
    </cfRule>
  </conditionalFormatting>
  <conditionalFormatting sqref="K58">
    <cfRule type="cellIs" dxfId="530" priority="21" operator="equal">
      <formula>$Q$12</formula>
    </cfRule>
  </conditionalFormatting>
  <conditionalFormatting sqref="K65">
    <cfRule type="cellIs" dxfId="529" priority="20" operator="equal">
      <formula>$Q$12</formula>
    </cfRule>
  </conditionalFormatting>
  <conditionalFormatting sqref="K65">
    <cfRule type="cellIs" dxfId="528" priority="19" operator="equal">
      <formula>$Q$12</formula>
    </cfRule>
  </conditionalFormatting>
  <conditionalFormatting sqref="K65">
    <cfRule type="cellIs" dxfId="527" priority="18" operator="equal">
      <formula>"SIN AVANCE"</formula>
    </cfRule>
  </conditionalFormatting>
  <conditionalFormatting sqref="K65">
    <cfRule type="cellIs" dxfId="526" priority="17" operator="equal">
      <formula>$Q$12</formula>
    </cfRule>
  </conditionalFormatting>
  <conditionalFormatting sqref="K85:K86">
    <cfRule type="cellIs" dxfId="525" priority="16" operator="equal">
      <formula>$Q$12</formula>
    </cfRule>
  </conditionalFormatting>
  <conditionalFormatting sqref="K85:K86">
    <cfRule type="cellIs" dxfId="524" priority="15" operator="equal">
      <formula>$Q$12</formula>
    </cfRule>
  </conditionalFormatting>
  <conditionalFormatting sqref="K85:K86">
    <cfRule type="cellIs" dxfId="523" priority="14" operator="equal">
      <formula>"SIN AVANCE"</formula>
    </cfRule>
  </conditionalFormatting>
  <conditionalFormatting sqref="K85:K86">
    <cfRule type="cellIs" dxfId="522" priority="13" operator="equal">
      <formula>$Q$12</formula>
    </cfRule>
  </conditionalFormatting>
  <conditionalFormatting sqref="K88:K89">
    <cfRule type="cellIs" dxfId="521" priority="12" operator="equal">
      <formula>$Q$12</formula>
    </cfRule>
  </conditionalFormatting>
  <conditionalFormatting sqref="K88:K89">
    <cfRule type="cellIs" dxfId="520" priority="11" operator="equal">
      <formula>$Q$12</formula>
    </cfRule>
  </conditionalFormatting>
  <conditionalFormatting sqref="K88:K89">
    <cfRule type="cellIs" dxfId="519" priority="10" operator="equal">
      <formula>"SIN AVANCE"</formula>
    </cfRule>
  </conditionalFormatting>
  <conditionalFormatting sqref="K88:K89">
    <cfRule type="cellIs" dxfId="518" priority="9" operator="equal">
      <formula>$Q$12</formula>
    </cfRule>
  </conditionalFormatting>
  <conditionalFormatting sqref="K98:K105 K107:K124">
    <cfRule type="cellIs" dxfId="517" priority="8" operator="equal">
      <formula>$Q$12</formula>
    </cfRule>
  </conditionalFormatting>
  <conditionalFormatting sqref="K98:K105 K107:K124">
    <cfRule type="cellIs" dxfId="516" priority="7" operator="equal">
      <formula>$Q$12</formula>
    </cfRule>
  </conditionalFormatting>
  <conditionalFormatting sqref="K98:K105 K107:K124">
    <cfRule type="cellIs" dxfId="515" priority="6" operator="equal">
      <formula>"SIN AVANCE"</formula>
    </cfRule>
  </conditionalFormatting>
  <conditionalFormatting sqref="K98:K105 K107:K124">
    <cfRule type="cellIs" dxfId="514" priority="5" operator="equal">
      <formula>$Q$12</formula>
    </cfRule>
  </conditionalFormatting>
  <conditionalFormatting sqref="K106">
    <cfRule type="cellIs" dxfId="513" priority="4" operator="equal">
      <formula>$Q$12</formula>
    </cfRule>
  </conditionalFormatting>
  <conditionalFormatting sqref="K106">
    <cfRule type="cellIs" dxfId="512" priority="3" operator="equal">
      <formula>$Q$12</formula>
    </cfRule>
  </conditionalFormatting>
  <conditionalFormatting sqref="K106">
    <cfRule type="cellIs" dxfId="511" priority="2" operator="equal">
      <formula>"SIN AVANCE"</formula>
    </cfRule>
  </conditionalFormatting>
  <conditionalFormatting sqref="K106">
    <cfRule type="cellIs" dxfId="510" priority="1" operator="equal">
      <formula>$Q$12</formula>
    </cfRule>
  </conditionalFormatting>
  <hyperlinks>
    <hyperlink ref="C11:O11" location="'OBJ 1'!A1" display="OBJETIVO ESTRATEGICO 1"/>
    <hyperlink ref="D169" location="'OBJ 3'!H16" display="3,1,1,1"/>
    <hyperlink ref="C181:O181" location="'OBJ 4'!J8" display="OBJETIVO ESTRATEGICO 4"/>
    <hyperlink ref="D191" location="'OBJ 4'!H16" display="4,1,1,1"/>
    <hyperlink ref="D190" location="'OBJ 4'!H18" display="4,1,1,3"/>
    <hyperlink ref="C199:O199" location="'OBJ 5'!J8" display="OBJETIVO ESTRATEGICO 5"/>
    <hyperlink ref="D208" location="'OBJ 5'!H16" display="5,1,1,1"/>
    <hyperlink ref="D27" location="'OBJ 1'!H60" display="1,3,3,1"/>
    <hyperlink ref="D42" location="'OBJ 1'!H23" display="1,1,1,10"/>
    <hyperlink ref="D47" location="'OBJ 1'!H17" display="1,1,1,4"/>
    <hyperlink ref="D88" location="'OBJ 1'!H20" display="1,1,1,7"/>
    <hyperlink ref="D50" location="'OBJ 1'!H28" display="1,1,2,6"/>
    <hyperlink ref="D75" location="'OBJ 1'!H24" display="1,1,2,1"/>
    <hyperlink ref="D89" location="'OBJ 1'!H53" display="1,3,1,1"/>
    <hyperlink ref="D91" location="'OBJ 1'!H35" display="1,1,2,13"/>
    <hyperlink ref="D97" location="'OBJ 1'!H54" display="1,3,2,1"/>
    <hyperlink ref="D103" location="'OBJ 1'!H27" display="1,1,2,5"/>
    <hyperlink ref="D104" location="'OBJ 1'!H96" display="1,5,1,7"/>
    <hyperlink ref="D106" location="'OBJ 1'!H21" display="1,1,1,8"/>
    <hyperlink ref="D113" location="'OBJ 1'!H22" display="1,1,1,9"/>
    <hyperlink ref="D90" location="'OBJ 1'!H99" display="1,6,1,2*"/>
    <hyperlink ref="D123" location="'OBJ 1'!H103" display="1,6,1,6*"/>
    <hyperlink ref="D22" location="'OBJ 1'!H109" display="1,6,1,12 *"/>
    <hyperlink ref="D23" location="'OBJ 1'!H113" display="1,6,1,16*"/>
    <hyperlink ref="D24" location="'OBJ 1'!H115" display="1,6,1,18*"/>
    <hyperlink ref="D25" location="'OBJ 1'!H116" display="1,6,1,19*"/>
    <hyperlink ref="D124" location="'OBJ 1'!H106" display="1,6,1,9*"/>
    <hyperlink ref="D152" location="'OBJ 2'!H15" display="2,1,1,1"/>
    <hyperlink ref="D142" location="'OBJ 2'!H19" display="2,1,1,5"/>
    <hyperlink ref="D151" location="'OBJ 2'!H20" display="2,1,1,6"/>
    <hyperlink ref="D144" location="'OBJ 2'!H21" display="2,1,1,7"/>
    <hyperlink ref="D147" location="'OBJ 2'!H24" display="2,1,3,2"/>
    <hyperlink ref="D145" location="'OBJ 2'!H25" display="2,1,3,3"/>
    <hyperlink ref="D143" location="'OBJ 2'!H28" display="2.2.1.1"/>
    <hyperlink ref="D141" location="'OBJ 2'!H29" display="2.2.1.2"/>
    <hyperlink ref="D156" location="'OBJ 2'!H30" display="2.2.1.3"/>
    <hyperlink ref="D87" location="'OBJ 1'!H52" display="1,2,1,8"/>
    <hyperlink ref="D26" location="'OBJ 1'!H117" display="1,6,1,20*"/>
    <hyperlink ref="D37" location="'OBJ 1'!H92" display="1,5,1,3"/>
    <hyperlink ref="D28" location="'OBJ 1'!H61" display="1,3,3,2"/>
    <hyperlink ref="D31" location="'OBJ 1'!H64" display="1,3,3,5"/>
    <hyperlink ref="D32" location="'OBJ 1'!H65" display="1,3,4,1"/>
    <hyperlink ref="D33" location="'OBJ 1'!H66" display="1,3,4,2"/>
    <hyperlink ref="D34" location="'OBJ 1'!H67" display="1,3,4,3"/>
    <hyperlink ref="D35" location="'OBJ 1'!H68" display="1,3,4,4"/>
    <hyperlink ref="D36" location="'OBJ 1'!H69" display="1,3,4,5"/>
    <hyperlink ref="D30" location="'OBJ 1'!H63" display="1,3,3,4"/>
    <hyperlink ref="D29" location="'OBJ 1'!H62" display="1,3,3,3"/>
    <hyperlink ref="D38" location="'OBJ 1'!H93" display="1,5,1,4"/>
    <hyperlink ref="D39" location="'OBJ 1'!H94" display="1,5,1,5"/>
    <hyperlink ref="D40" location="'OBJ 1'!H107" display="1,6,1,10*"/>
    <hyperlink ref="D105" location="'OBJ 1'!H51" display="1,2,1,7"/>
    <hyperlink ref="D41" location="'OBJ 1'!H95" display="1,5,1,6"/>
    <hyperlink ref="D43" location="'OBJ 1'!H46" display="1,2,1,2"/>
    <hyperlink ref="D44" location="'OBJ 1'!H47" display="1,2,1,3"/>
    <hyperlink ref="D48" location="'OBJ 1'!H18" display="1,1,1,5"/>
    <hyperlink ref="D49" location="'OBJ 1'!H19" display="1,1,1,6"/>
    <hyperlink ref="D63" location="'OBJ 1'!H14" display="1,1,1,1"/>
    <hyperlink ref="D51" location="'OBJ 1'!H29" display="1,1,2,7"/>
    <hyperlink ref="D52" location="'OBJ 1'!H30" display="1,1,2,8"/>
    <hyperlink ref="D53" location="'OBJ 1'!H31" display="1,1,2,9"/>
    <hyperlink ref="D54" location="'OBJ 1'!H32" display="1,1,2,10"/>
    <hyperlink ref="D55" location="'OBJ 1'!H33" display="1,1,2,11"/>
    <hyperlink ref="D56" location="'OBJ 1'!H34" display="1,1,2,12"/>
    <hyperlink ref="D57" location="'OBJ 1'!H75" display="1,3,6,1"/>
    <hyperlink ref="D58" location="'OBJ 1'!H76" display="1,3,6,2"/>
    <hyperlink ref="D59" location="'OBJ 1'!H77" display="1,3,6,3"/>
    <hyperlink ref="D60" location="'OBJ 1'!H78" display="1,3,6,4"/>
    <hyperlink ref="D61" location="'OBJ 1'!H79" display="1,3,6,5"/>
    <hyperlink ref="D62" location="'OBJ 1'!H50" display="1,2,1,6"/>
    <hyperlink ref="D64" location="'OBJ 1'!H15" display="1,1,1,2"/>
    <hyperlink ref="D65" location="'OBJ 1'!H16" display="1,1,1,3"/>
    <hyperlink ref="D66" location="'OBJ 1'!H25" display="1,1,2,3"/>
    <hyperlink ref="D67" location="'OBJ 1'!H39" display="1,1,3,1"/>
    <hyperlink ref="D68" location="'OBJ 1'!H40" display="1,1,3,2"/>
    <hyperlink ref="D69" location="'OBJ 1'!H90" display="1,5,1,1"/>
    <hyperlink ref="D70" location="'OBJ 1'!H91" display="1,5,1,2"/>
    <hyperlink ref="D72" location="'OBJ 1'!H100" display="1,6,1,3*"/>
    <hyperlink ref="D73" location="'OBJ 1'!H105" display="1,6,1,8*"/>
    <hyperlink ref="D74" location="'OBJ 1'!H97" display="1,5,1,8"/>
    <hyperlink ref="D71" location="'OBJ 1'!H98" display="1,6,1,1"/>
    <hyperlink ref="D84" location="'OBJ 1'!H42" display="1,1,4,1"/>
    <hyperlink ref="D83" location="'OBJ 1'!H48" display="1,2,1,4"/>
    <hyperlink ref="D76" location="'OBJ 1'!H80" display="1,4,1,1"/>
    <hyperlink ref="D77" location="'OBJ 1'!H81" display="1,4,1,2"/>
    <hyperlink ref="D78" location="'OBJ 1'!H82" display="1,4,1,3"/>
    <hyperlink ref="D79" location="'OBJ 1'!H83" display="1,4,1,4"/>
    <hyperlink ref="D80" location="'OBJ 1'!H84" display="1,4,1,5"/>
    <hyperlink ref="D81" location="'OBJ 1'!H85" display="1,4,1,6"/>
    <hyperlink ref="D85" location="'OBJ 1'!H43" display="1,1,4,2"/>
    <hyperlink ref="D86" location="'OBJ 1'!H44" display="1,1,4,3"/>
    <hyperlink ref="D92" location="'OBJ 1'!H70" display="1,3,5,1"/>
    <hyperlink ref="D93" location="'OBJ 1'!H71" display="1,3,5,2"/>
    <hyperlink ref="D94" location="'OBJ 1'!H72" display="1,3,5,3"/>
    <hyperlink ref="D95" location="'OBJ 1'!H73" display="1,3,5,4"/>
    <hyperlink ref="D96" location="'OBJ 1'!H74" display="1,3,5,5"/>
    <hyperlink ref="D98" location="'OBJ 1'!H55" display="1,3,2,2"/>
    <hyperlink ref="D99" location="'OBJ 1'!H57" display="1,3,2,3"/>
    <hyperlink ref="D101" location="'OBJ 1'!H59" display="1,3,2,5"/>
    <hyperlink ref="D102" location="'OBJ 1'!H112" display="1,6,1,15*"/>
    <hyperlink ref="D100" location="'OBJ 1'!H58" display="1,3,2,4"/>
    <hyperlink ref="D107" location="'OBJ 1'!H41" display="1,1,3,3"/>
    <hyperlink ref="D109" location="'OBJ 1'!H101" display="1,6,1,4*"/>
    <hyperlink ref="D110" location="'OBJ 1'!H102" display="1,6,1,5*"/>
    <hyperlink ref="D111" location="'OBJ 1'!H108" display="1,6,1,11*"/>
    <hyperlink ref="D114" location="'OBJ 1'!H26" display="1,1,2,4"/>
    <hyperlink ref="D115" location="'OBJ 1'!H36" display="1,1,2,14"/>
    <hyperlink ref="D116" location="'OBJ 1'!H37" display="1,1,2,15"/>
    <hyperlink ref="D117" location="'OBJ 1'!H38" display="1,1,2,16"/>
    <hyperlink ref="D118" location="'OBJ 1'!H110" display="1,6,1,13*"/>
    <hyperlink ref="D121" location="'OBJ 1'!H111" display="1,6,1,14*"/>
    <hyperlink ref="D122" location="'OBJ 1'!H114" display="1,6,1,17*"/>
    <hyperlink ref="D119" location="'OBJ 1'!H45" display="1,2,1,1"/>
    <hyperlink ref="D148" location="'OBJ 2'!H22" display="2,1,2,1"/>
    <hyperlink ref="D150" location="'OBJ 2'!H27" display="2,1,4,2"/>
    <hyperlink ref="D153" location="'OBJ 2'!H16" display="2,1,1,2"/>
    <hyperlink ref="D154" location="'OBJ 2'!H17" display="2,1,1,3"/>
    <hyperlink ref="D155" location="'OBJ 2'!H18" display="2,1,1,4"/>
    <hyperlink ref="D170" location="'OBJ 3'!H17" display="3,1,1,2"/>
    <hyperlink ref="D171" location="'OBJ 3'!H18" display="3,1,1,3"/>
    <hyperlink ref="D172" location="'OBJ 3'!H19" display="3,1,1,4"/>
    <hyperlink ref="D173" location="'OBJ 3'!H20" display="3,1,2,1"/>
    <hyperlink ref="D174" location="'OBJ 3'!H21" display="3,1,3,1"/>
    <hyperlink ref="D175" location="'OBJ 3'!H22" display="3,1,3,2"/>
    <hyperlink ref="D176" location="'OBJ 3'!H23" display="3,1,3,3"/>
    <hyperlink ref="D192" location="'OBJ 4'!H17" display="4,1,1,2"/>
    <hyperlink ref="D193" location="'OBJ 4'!H19" display="4,1,2,1"/>
    <hyperlink ref="D194" location="'OBJ 4'!H20" display="4,1,2,2"/>
    <hyperlink ref="D195" location="'OBJ 4'!H21" display="4,2,1,1"/>
    <hyperlink ref="D209" location="'OBJ 5'!H17" display="5,1,1,2"/>
    <hyperlink ref="D210" location="'OBJ 5'!H18" display="5,1,1,3"/>
    <hyperlink ref="D211" location="'OBJ 5'!H19" display="5,1,1,4"/>
    <hyperlink ref="D212" location="'OBJ 5'!H20" display="5,1,1,5"/>
    <hyperlink ref="D112" location="'OBJ 1'!H49" display="1,2,1,5"/>
    <hyperlink ref="D149" location="'OBJ 2'!H26" display="2,1,4,1"/>
    <hyperlink ref="D46" location="'OBJ 1'!H104" display="1,6,1,7*"/>
    <hyperlink ref="D82" location="'OBJ 1'!H86" display="1,4,1,7"/>
    <hyperlink ref="D108" location="'OBJ 1'!H87" display="1,4,1,8"/>
    <hyperlink ref="D120" location="'OBJ 1'!H88" display="1,4,1,9"/>
    <hyperlink ref="D45" location="'OBJ 1'!H89" display="1,4,1,10"/>
    <hyperlink ref="D146" location="'OBJ 2'!H23" display="2.1.3.1"/>
    <hyperlink ref="H11:I11" location="'OBJ 1'!A1" display="OBJETIVO ESTRATEGICO 1"/>
    <hyperlink ref="H131:I131" location="'OBJ 2'!J8" display="OBJETIVO ESTRATEGICO 2"/>
    <hyperlink ref="H181:I181" location="'OBJ 4'!J8" display="OBJETIVO ESTRATEGICO 4"/>
    <hyperlink ref="H199:I199" location="'OBJ 5'!J8" display="OBJETIVO ESTRATEGICO 5"/>
  </hyperlinks>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CD117"/>
  <sheetViews>
    <sheetView topLeftCell="A106" zoomScale="80" zoomScaleNormal="80" workbookViewId="0">
      <selection activeCell="H106" sqref="H106"/>
    </sheetView>
  </sheetViews>
  <sheetFormatPr baseColWidth="10" defaultColWidth="11.5703125" defaultRowHeight="15" x14ac:dyDescent="0.25"/>
  <cols>
    <col min="1" max="1" width="11.5703125" style="68"/>
    <col min="2" max="2" width="34.7109375" style="68" customWidth="1"/>
    <col min="3" max="3" width="37.7109375" style="543" customWidth="1"/>
    <col min="4" max="4" width="20.7109375" style="68" customWidth="1"/>
    <col min="5" max="5" width="19.7109375" style="68" customWidth="1"/>
    <col min="6" max="6" width="25.7109375" style="538" customWidth="1"/>
    <col min="7" max="7" width="32.140625" style="68" bestFit="1" customWidth="1"/>
    <col min="8" max="8" width="10.7109375" style="68" bestFit="1" customWidth="1"/>
    <col min="9" max="9" width="26.7109375" style="555" bestFit="1" customWidth="1"/>
    <col min="10" max="10" width="19.7109375" style="68" customWidth="1"/>
    <col min="11" max="11" width="24.5703125" style="68" customWidth="1"/>
    <col min="12" max="12" width="18.140625" style="68" customWidth="1"/>
    <col min="13" max="13" width="18.140625" style="214" hidden="1" customWidth="1"/>
    <col min="14" max="14" width="23.85546875" style="68" customWidth="1"/>
    <col min="15" max="15" width="13.7109375" style="68" customWidth="1"/>
    <col min="16" max="17" width="11.7109375" style="68" customWidth="1"/>
    <col min="18" max="18" width="11.7109375" style="35" customWidth="1"/>
    <col min="19" max="20" width="19" style="116" bestFit="1" customWidth="1"/>
    <col min="21" max="21" width="11.5703125" style="117"/>
    <col min="22" max="22" width="20.7109375" style="35" customWidth="1"/>
    <col min="23" max="23" width="11.5703125" style="35"/>
    <col min="24" max="25" width="19" style="116" bestFit="1" customWidth="1"/>
    <col min="26" max="26" width="11.5703125" style="117"/>
    <col min="27" max="27" width="17.28515625" style="35" customWidth="1"/>
    <col min="28" max="28" width="11.5703125" style="35"/>
    <col min="29" max="29" width="15" style="116" bestFit="1" customWidth="1"/>
    <col min="30" max="30" width="17.7109375" style="116" bestFit="1" customWidth="1"/>
    <col min="31" max="31" width="11.5703125" style="117"/>
    <col min="32" max="32" width="18.28515625" style="35" customWidth="1"/>
    <col min="33" max="33" width="11.5703125" style="35"/>
    <col min="34" max="35" width="16.42578125" style="116" bestFit="1" customWidth="1"/>
    <col min="36" max="36" width="11.5703125" style="117"/>
    <col min="37" max="37" width="20.7109375" style="35" customWidth="1"/>
    <col min="38" max="38" width="11.5703125" style="35"/>
    <col min="39" max="39" width="19" style="116" bestFit="1" customWidth="1"/>
    <col min="40" max="40" width="18" style="116" bestFit="1" customWidth="1"/>
    <col min="41" max="41" width="11.5703125" style="117"/>
    <col min="42" max="42" width="19" style="35" customWidth="1"/>
    <col min="43" max="43" width="11.5703125" style="35"/>
    <col min="44" max="45" width="11.5703125" style="116"/>
    <col min="46" max="46" width="14.5703125" style="117" customWidth="1"/>
    <col min="47" max="47" width="19.140625" style="35" customWidth="1"/>
    <col min="48" max="48" width="13.7109375" style="35" customWidth="1"/>
    <col min="49" max="50" width="11.5703125" style="116" customWidth="1"/>
    <col min="51" max="51" width="11.5703125" style="117" customWidth="1"/>
    <col min="52" max="53" width="11.5703125" style="35" customWidth="1"/>
    <col min="54" max="55" width="11.5703125" style="116" customWidth="1"/>
    <col min="56" max="56" width="11.5703125" style="117" customWidth="1"/>
    <col min="57" max="58" width="11.5703125" style="35" customWidth="1"/>
    <col min="59" max="60" width="11.5703125" style="116" customWidth="1"/>
    <col min="61" max="61" width="11.5703125" style="117" customWidth="1"/>
    <col min="62" max="63" width="11.5703125" style="35" customWidth="1"/>
    <col min="64" max="65" width="11.5703125" style="116" customWidth="1"/>
    <col min="66" max="66" width="11.5703125" style="117" customWidth="1"/>
    <col min="67" max="68" width="11.5703125" style="35" customWidth="1"/>
    <col min="69" max="70" width="11.5703125" style="116" customWidth="1"/>
    <col min="71" max="71" width="11.5703125" style="117" customWidth="1"/>
    <col min="72" max="73" width="11.5703125" style="35" customWidth="1"/>
    <col min="74" max="75" width="11.5703125" style="116" customWidth="1"/>
    <col min="76" max="76" width="11.5703125" style="117" customWidth="1"/>
    <col min="77" max="78" width="11.5703125" style="35" customWidth="1"/>
    <col min="79" max="80" width="11.5703125" style="116" customWidth="1"/>
    <col min="81" max="81" width="11.5703125" style="117" customWidth="1"/>
    <col min="82" max="96" width="11.5703125" style="35" customWidth="1"/>
    <col min="97" max="16384" width="11.5703125" style="35"/>
  </cols>
  <sheetData>
    <row r="1" spans="1:82" s="32" customFormat="1" ht="16.149999999999999" customHeight="1" x14ac:dyDescent="0.25">
      <c r="A1" s="67"/>
      <c r="B1" s="745"/>
      <c r="C1" s="746" t="s">
        <v>544</v>
      </c>
      <c r="D1" s="746"/>
      <c r="E1" s="746"/>
      <c r="F1" s="746"/>
      <c r="G1" s="746"/>
      <c r="H1" s="746"/>
      <c r="I1" s="746"/>
      <c r="J1" s="746"/>
      <c r="K1" s="746"/>
      <c r="L1" s="746"/>
      <c r="M1" s="746"/>
      <c r="N1" s="746"/>
      <c r="O1" s="746"/>
      <c r="P1" s="746"/>
      <c r="Q1" s="746"/>
      <c r="R1" s="30"/>
      <c r="S1" s="80"/>
      <c r="T1" s="80"/>
      <c r="U1" s="83"/>
      <c r="V1" s="31"/>
      <c r="W1" s="31"/>
      <c r="X1" s="80"/>
      <c r="Y1" s="80"/>
      <c r="Z1" s="83"/>
      <c r="AA1" s="31"/>
      <c r="AB1" s="31"/>
      <c r="AC1" s="80"/>
      <c r="AD1" s="80"/>
      <c r="AE1" s="83"/>
      <c r="AF1" s="31"/>
      <c r="AG1" s="31"/>
      <c r="AH1" s="80"/>
      <c r="AI1" s="80"/>
      <c r="AJ1" s="83"/>
      <c r="AK1" s="31"/>
      <c r="AL1" s="31"/>
      <c r="AM1" s="80"/>
      <c r="AN1" s="80"/>
      <c r="AO1" s="83"/>
      <c r="AP1" s="31"/>
      <c r="AQ1" s="31"/>
      <c r="AR1" s="80"/>
      <c r="AS1" s="80"/>
      <c r="AT1" s="83"/>
      <c r="AU1" s="31"/>
      <c r="AV1" s="31"/>
      <c r="AW1" s="80"/>
      <c r="AX1" s="80"/>
      <c r="AY1" s="83"/>
      <c r="AZ1" s="31"/>
      <c r="BA1" s="31"/>
      <c r="BB1" s="80"/>
      <c r="BC1" s="80"/>
      <c r="BD1" s="83"/>
      <c r="BE1" s="31"/>
      <c r="BF1" s="31"/>
      <c r="BG1" s="80"/>
      <c r="BH1" s="80"/>
      <c r="BI1" s="83"/>
      <c r="BJ1" s="31"/>
      <c r="BK1" s="31"/>
      <c r="BL1" s="80"/>
      <c r="BM1" s="80"/>
      <c r="BN1" s="83"/>
      <c r="BO1" s="31"/>
      <c r="BQ1" s="88"/>
      <c r="BR1" s="88"/>
      <c r="BS1" s="90"/>
      <c r="BV1" s="88"/>
      <c r="BW1" s="88"/>
      <c r="BX1" s="90"/>
      <c r="CA1" s="88"/>
      <c r="CB1" s="88"/>
      <c r="CC1" s="90"/>
    </row>
    <row r="2" spans="1:82" s="32" customFormat="1" ht="16.149999999999999" customHeight="1" x14ac:dyDescent="0.25">
      <c r="A2" s="67"/>
      <c r="B2" s="745"/>
      <c r="C2" s="746"/>
      <c r="D2" s="746"/>
      <c r="E2" s="746"/>
      <c r="F2" s="746"/>
      <c r="G2" s="746"/>
      <c r="H2" s="746"/>
      <c r="I2" s="746"/>
      <c r="J2" s="746"/>
      <c r="K2" s="746"/>
      <c r="L2" s="746"/>
      <c r="M2" s="746"/>
      <c r="N2" s="746"/>
      <c r="O2" s="746"/>
      <c r="P2" s="746"/>
      <c r="Q2" s="746"/>
      <c r="R2" s="602" t="s">
        <v>870</v>
      </c>
      <c r="S2" s="603"/>
      <c r="T2" s="604"/>
      <c r="U2" s="164"/>
      <c r="V2" s="31"/>
      <c r="W2" s="31"/>
      <c r="X2" s="83"/>
      <c r="Y2" s="80"/>
      <c r="Z2" s="83"/>
      <c r="AA2" s="31"/>
      <c r="AB2" s="31"/>
      <c r="AC2" s="80"/>
      <c r="AD2" s="80"/>
      <c r="AE2" s="83"/>
      <c r="AF2" s="31"/>
      <c r="AG2" s="31"/>
      <c r="AH2" s="80"/>
      <c r="AI2" s="80"/>
      <c r="AJ2" s="83"/>
      <c r="AK2" s="31"/>
      <c r="AL2" s="31"/>
      <c r="AM2" s="83"/>
      <c r="AN2" s="80"/>
      <c r="AO2" s="83"/>
      <c r="AP2" s="31"/>
      <c r="AQ2" s="31"/>
      <c r="AR2" s="83"/>
      <c r="AS2" s="80"/>
      <c r="AT2" s="83"/>
      <c r="AU2" s="31"/>
      <c r="AV2" s="31"/>
      <c r="AW2" s="80"/>
      <c r="AX2" s="80"/>
      <c r="AY2" s="83"/>
      <c r="AZ2" s="31"/>
      <c r="BA2" s="31"/>
      <c r="BB2" s="80"/>
      <c r="BC2" s="80"/>
      <c r="BD2" s="83"/>
      <c r="BE2" s="31"/>
      <c r="BF2" s="31"/>
      <c r="BG2" s="80"/>
      <c r="BH2" s="80"/>
      <c r="BI2" s="83"/>
      <c r="BJ2" s="31"/>
      <c r="BK2" s="31"/>
      <c r="BL2" s="80"/>
      <c r="BM2" s="80"/>
      <c r="BN2" s="83"/>
      <c r="BO2" s="31"/>
      <c r="BQ2" s="88"/>
      <c r="BR2" s="88"/>
      <c r="BS2" s="90"/>
      <c r="BV2" s="88"/>
      <c r="BW2" s="88"/>
      <c r="BX2" s="90"/>
      <c r="CA2" s="88"/>
      <c r="CB2" s="88"/>
      <c r="CC2" s="90"/>
    </row>
    <row r="3" spans="1:82" s="32" customFormat="1" ht="16.149999999999999" customHeight="1" x14ac:dyDescent="0.25">
      <c r="A3" s="67"/>
      <c r="B3" s="745"/>
      <c r="C3" s="746"/>
      <c r="D3" s="746"/>
      <c r="E3" s="746"/>
      <c r="F3" s="746"/>
      <c r="G3" s="746"/>
      <c r="H3" s="746"/>
      <c r="I3" s="746"/>
      <c r="J3" s="746"/>
      <c r="K3" s="746"/>
      <c r="L3" s="746"/>
      <c r="M3" s="746"/>
      <c r="N3" s="746"/>
      <c r="O3" s="746"/>
      <c r="P3" s="746"/>
      <c r="Q3" s="746"/>
      <c r="R3" s="752" t="s">
        <v>114</v>
      </c>
      <c r="S3" s="752"/>
      <c r="T3" s="177"/>
      <c r="U3" s="83"/>
      <c r="V3" s="31"/>
      <c r="W3" s="31"/>
      <c r="X3" s="80"/>
      <c r="Y3" s="80"/>
      <c r="Z3" s="83"/>
      <c r="AA3" s="31"/>
      <c r="AB3" s="31"/>
      <c r="AC3" s="80"/>
      <c r="AD3" s="80"/>
      <c r="AE3" s="83"/>
      <c r="AF3" s="31"/>
      <c r="AG3" s="31"/>
      <c r="AH3" s="80"/>
      <c r="AI3" s="80"/>
      <c r="AJ3" s="83"/>
      <c r="AK3" s="31"/>
      <c r="AL3" s="159"/>
      <c r="AM3" s="83"/>
      <c r="AN3" s="80"/>
      <c r="AO3" s="83"/>
      <c r="AP3" s="31"/>
      <c r="AQ3" s="31"/>
      <c r="AR3" s="83"/>
      <c r="AS3" s="80"/>
      <c r="AT3" s="83"/>
      <c r="AU3" s="31"/>
      <c r="AV3" s="31"/>
      <c r="AW3" s="80"/>
      <c r="AX3" s="80"/>
      <c r="AY3" s="83"/>
      <c r="AZ3" s="31"/>
      <c r="BA3" s="31"/>
      <c r="BB3" s="80"/>
      <c r="BC3" s="80"/>
      <c r="BD3" s="83"/>
      <c r="BE3" s="31"/>
      <c r="BF3" s="31"/>
      <c r="BG3" s="80"/>
      <c r="BH3" s="80"/>
      <c r="BI3" s="83"/>
      <c r="BJ3" s="31"/>
      <c r="BK3" s="31"/>
      <c r="BL3" s="80"/>
      <c r="BM3" s="80"/>
      <c r="BN3" s="83"/>
      <c r="BO3" s="31"/>
      <c r="BQ3" s="88"/>
      <c r="BR3" s="88"/>
      <c r="BS3" s="90"/>
      <c r="BV3" s="88"/>
      <c r="BW3" s="88"/>
      <c r="BX3" s="90"/>
      <c r="CA3" s="88"/>
      <c r="CB3" s="88"/>
      <c r="CC3" s="90"/>
    </row>
    <row r="4" spans="1:82" s="32" customFormat="1" ht="16.149999999999999" customHeight="1" x14ac:dyDescent="0.25">
      <c r="A4" s="67"/>
      <c r="B4" s="745"/>
      <c r="C4" s="746"/>
      <c r="D4" s="746"/>
      <c r="E4" s="746"/>
      <c r="F4" s="746"/>
      <c r="G4" s="746"/>
      <c r="H4" s="746"/>
      <c r="I4" s="746"/>
      <c r="J4" s="746"/>
      <c r="K4" s="746"/>
      <c r="L4" s="746"/>
      <c r="M4" s="746"/>
      <c r="N4" s="746"/>
      <c r="O4" s="746"/>
      <c r="P4" s="746"/>
      <c r="Q4" s="746"/>
      <c r="R4" s="752" t="s">
        <v>17</v>
      </c>
      <c r="S4" s="752"/>
      <c r="T4" s="166"/>
      <c r="U4" s="83"/>
      <c r="V4" s="31"/>
      <c r="W4" s="31"/>
      <c r="X4" s="80"/>
      <c r="Y4" s="80"/>
      <c r="Z4" s="83"/>
      <c r="AA4" s="31"/>
      <c r="AB4" s="31"/>
      <c r="AC4" s="80"/>
      <c r="AD4" s="80"/>
      <c r="AE4" s="83"/>
      <c r="AF4" s="31"/>
      <c r="AG4" s="31"/>
      <c r="AH4" s="80"/>
      <c r="AI4" s="80"/>
      <c r="AJ4" s="83"/>
      <c r="AK4" s="31"/>
      <c r="AL4" s="83"/>
      <c r="AM4" s="80"/>
      <c r="AN4" s="80"/>
      <c r="AO4" s="83"/>
      <c r="AP4" s="31"/>
      <c r="AQ4" s="31"/>
      <c r="AR4" s="80"/>
      <c r="AS4" s="80"/>
      <c r="AT4" s="83"/>
      <c r="AU4" s="31"/>
      <c r="AV4" s="31"/>
      <c r="AW4" s="80"/>
      <c r="AX4" s="80"/>
      <c r="AY4" s="83"/>
      <c r="AZ4" s="31"/>
      <c r="BA4" s="31"/>
      <c r="BB4" s="80"/>
      <c r="BC4" s="80"/>
      <c r="BD4" s="83"/>
      <c r="BE4" s="31"/>
      <c r="BF4" s="31"/>
      <c r="BG4" s="80"/>
      <c r="BH4" s="80"/>
      <c r="BI4" s="83"/>
      <c r="BJ4" s="31"/>
      <c r="BK4" s="31"/>
      <c r="BL4" s="80"/>
      <c r="BM4" s="80"/>
      <c r="BN4" s="83"/>
      <c r="BO4" s="31"/>
      <c r="BQ4" s="88"/>
      <c r="BR4" s="88"/>
      <c r="BS4" s="90"/>
      <c r="BV4" s="88"/>
      <c r="BW4" s="88"/>
      <c r="BX4" s="90"/>
      <c r="CA4" s="88"/>
      <c r="CB4" s="88"/>
      <c r="CC4" s="90"/>
    </row>
    <row r="5" spans="1:82" s="32" customFormat="1" ht="16.149999999999999" customHeight="1" x14ac:dyDescent="0.25">
      <c r="A5" s="67"/>
      <c r="B5" s="745"/>
      <c r="C5" s="746"/>
      <c r="D5" s="746"/>
      <c r="E5" s="746"/>
      <c r="F5" s="746"/>
      <c r="G5" s="746"/>
      <c r="H5" s="746"/>
      <c r="I5" s="746"/>
      <c r="J5" s="746"/>
      <c r="K5" s="746"/>
      <c r="L5" s="746"/>
      <c r="M5" s="746"/>
      <c r="N5" s="746"/>
      <c r="O5" s="746"/>
      <c r="P5" s="746"/>
      <c r="Q5" s="746"/>
      <c r="R5" s="752" t="s">
        <v>25</v>
      </c>
      <c r="S5" s="752"/>
      <c r="T5" s="167"/>
      <c r="U5" s="83"/>
      <c r="V5" s="31"/>
      <c r="W5" s="31"/>
      <c r="X5" s="80"/>
      <c r="Y5" s="80"/>
      <c r="Z5" s="83"/>
      <c r="AA5" s="31"/>
      <c r="AB5" s="31"/>
      <c r="AC5" s="80"/>
      <c r="AD5" s="80"/>
      <c r="AE5" s="83"/>
      <c r="AF5" s="31"/>
      <c r="AG5" s="31"/>
      <c r="AH5" s="80"/>
      <c r="AI5" s="80"/>
      <c r="AJ5" s="83"/>
      <c r="AK5" s="31"/>
      <c r="AL5" s="31"/>
      <c r="AM5" s="80"/>
      <c r="AN5" s="80"/>
      <c r="AO5" s="83"/>
      <c r="AP5" s="31"/>
      <c r="AQ5" s="31"/>
      <c r="AR5" s="80"/>
      <c r="AS5" s="80"/>
      <c r="AT5" s="83"/>
      <c r="AU5" s="31"/>
      <c r="AV5" s="31"/>
      <c r="AW5" s="80"/>
      <c r="AX5" s="80"/>
      <c r="AY5" s="83"/>
      <c r="AZ5" s="31"/>
      <c r="BA5" s="31"/>
      <c r="BB5" s="80"/>
      <c r="BC5" s="80"/>
      <c r="BD5" s="83"/>
      <c r="BE5" s="31"/>
      <c r="BF5" s="31"/>
      <c r="BG5" s="80"/>
      <c r="BH5" s="80"/>
      <c r="BI5" s="83"/>
      <c r="BJ5" s="31"/>
      <c r="BK5" s="31"/>
      <c r="BL5" s="80"/>
      <c r="BM5" s="80"/>
      <c r="BN5" s="83"/>
      <c r="BO5" s="31"/>
      <c r="BQ5" s="88"/>
      <c r="BR5" s="88"/>
      <c r="BS5" s="90"/>
      <c r="BV5" s="88"/>
      <c r="BW5" s="88"/>
      <c r="BX5" s="90"/>
      <c r="CA5" s="88"/>
      <c r="CB5" s="88"/>
      <c r="CC5" s="90"/>
    </row>
    <row r="6" spans="1:82" s="32" customFormat="1" ht="16.149999999999999" customHeight="1" x14ac:dyDescent="0.25">
      <c r="A6" s="67"/>
      <c r="B6" s="745"/>
      <c r="C6" s="746"/>
      <c r="D6" s="746"/>
      <c r="E6" s="746"/>
      <c r="F6" s="746"/>
      <c r="G6" s="746"/>
      <c r="H6" s="746"/>
      <c r="I6" s="746"/>
      <c r="J6" s="746"/>
      <c r="K6" s="746"/>
      <c r="L6" s="746"/>
      <c r="M6" s="746"/>
      <c r="N6" s="746"/>
      <c r="O6" s="746"/>
      <c r="P6" s="746"/>
      <c r="Q6" s="746"/>
      <c r="R6" s="752" t="s">
        <v>43</v>
      </c>
      <c r="S6" s="752"/>
      <c r="T6" s="179"/>
      <c r="U6" s="83"/>
      <c r="V6" s="31"/>
      <c r="W6" s="31"/>
      <c r="X6" s="80"/>
      <c r="Y6" s="80"/>
      <c r="Z6" s="83"/>
      <c r="AA6" s="31"/>
      <c r="AB6" s="31"/>
      <c r="AC6" s="80"/>
      <c r="AD6" s="80"/>
      <c r="AE6" s="83"/>
      <c r="AF6" s="31"/>
      <c r="AG6" s="31"/>
      <c r="AH6" s="80"/>
      <c r="AI6" s="80"/>
      <c r="AJ6" s="83"/>
      <c r="AK6" s="31"/>
      <c r="AL6" s="31"/>
      <c r="AM6" s="80"/>
      <c r="AN6" s="80"/>
      <c r="AO6" s="83"/>
      <c r="AP6" s="191"/>
      <c r="AQ6" s="31"/>
      <c r="AR6" s="80"/>
      <c r="AS6" s="80"/>
      <c r="AT6" s="83"/>
      <c r="AU6" s="31"/>
      <c r="AV6" s="31"/>
      <c r="AW6" s="80"/>
      <c r="AX6" s="80"/>
      <c r="AY6" s="83"/>
      <c r="AZ6" s="31"/>
      <c r="BA6" s="31"/>
      <c r="BB6" s="80"/>
      <c r="BC6" s="80"/>
      <c r="BD6" s="83"/>
      <c r="BE6" s="31"/>
      <c r="BF6" s="31"/>
      <c r="BG6" s="80"/>
      <c r="BH6" s="80"/>
      <c r="BI6" s="83"/>
      <c r="BJ6" s="31"/>
      <c r="BK6" s="31"/>
      <c r="BL6" s="80"/>
      <c r="BM6" s="80"/>
      <c r="BN6" s="83"/>
      <c r="BO6" s="31"/>
      <c r="BQ6" s="88"/>
      <c r="BR6" s="88"/>
      <c r="BS6" s="90"/>
      <c r="BV6" s="88"/>
      <c r="BW6" s="88"/>
      <c r="BX6" s="90"/>
      <c r="CA6" s="88"/>
      <c r="CB6" s="88"/>
      <c r="CC6" s="90"/>
    </row>
    <row r="7" spans="1:82" s="32" customFormat="1" ht="16.149999999999999" customHeight="1" x14ac:dyDescent="0.25">
      <c r="A7" s="67"/>
      <c r="B7" s="745"/>
      <c r="C7" s="746"/>
      <c r="D7" s="746"/>
      <c r="E7" s="746"/>
      <c r="F7" s="746"/>
      <c r="G7" s="746"/>
      <c r="H7" s="746"/>
      <c r="I7" s="746"/>
      <c r="J7" s="746"/>
      <c r="K7" s="746"/>
      <c r="L7" s="746"/>
      <c r="M7" s="746"/>
      <c r="N7" s="746"/>
      <c r="O7" s="746"/>
      <c r="P7" s="746"/>
      <c r="Q7" s="746"/>
      <c r="R7" s="752" t="s">
        <v>98</v>
      </c>
      <c r="S7" s="752"/>
      <c r="T7" s="180"/>
      <c r="U7" s="83"/>
      <c r="V7" s="31"/>
      <c r="W7" s="31"/>
      <c r="X7" s="80"/>
      <c r="Y7" s="80"/>
      <c r="Z7" s="83"/>
      <c r="AA7" s="31"/>
      <c r="AB7" s="31"/>
      <c r="AC7" s="80"/>
      <c r="AD7" s="80"/>
      <c r="AE7" s="83"/>
      <c r="AF7" s="31"/>
      <c r="AG7" s="31"/>
      <c r="AH7" s="80"/>
      <c r="AI7" s="80"/>
      <c r="AJ7" s="83"/>
      <c r="AK7" s="31"/>
      <c r="AL7" s="31"/>
      <c r="AM7" s="80"/>
      <c r="AN7" s="80"/>
      <c r="AO7" s="83"/>
      <c r="AP7" s="83"/>
      <c r="AQ7" s="31"/>
      <c r="AR7" s="80"/>
      <c r="AS7" s="80"/>
      <c r="AT7" s="83"/>
      <c r="AU7" s="31"/>
      <c r="AV7" s="31"/>
      <c r="AW7" s="80"/>
      <c r="AX7" s="80"/>
      <c r="AY7" s="83"/>
      <c r="AZ7" s="31"/>
      <c r="BA7" s="31"/>
      <c r="BB7" s="80"/>
      <c r="BC7" s="80"/>
      <c r="BD7" s="83"/>
      <c r="BE7" s="31"/>
      <c r="BF7" s="31"/>
      <c r="BG7" s="80"/>
      <c r="BH7" s="80"/>
      <c r="BI7" s="83"/>
      <c r="BJ7" s="31"/>
      <c r="BK7" s="31"/>
      <c r="BL7" s="80"/>
      <c r="BM7" s="80"/>
      <c r="BN7" s="83"/>
      <c r="BO7" s="31"/>
      <c r="BQ7" s="88"/>
      <c r="BR7" s="88"/>
      <c r="BS7" s="90"/>
      <c r="BV7" s="88"/>
      <c r="BW7" s="88"/>
      <c r="BX7" s="90"/>
      <c r="CA7" s="88"/>
      <c r="CB7" s="88"/>
      <c r="CC7" s="90"/>
    </row>
    <row r="8" spans="1:82" s="32" customFormat="1" ht="16.149999999999999" customHeight="1" x14ac:dyDescent="0.25">
      <c r="A8" s="67"/>
      <c r="B8" s="745"/>
      <c r="C8" s="746"/>
      <c r="D8" s="746"/>
      <c r="E8" s="746"/>
      <c r="F8" s="746"/>
      <c r="G8" s="746"/>
      <c r="H8" s="746"/>
      <c r="I8" s="746"/>
      <c r="J8" s="746"/>
      <c r="K8" s="746"/>
      <c r="L8" s="746"/>
      <c r="M8" s="746"/>
      <c r="N8" s="746"/>
      <c r="O8" s="746"/>
      <c r="P8" s="746"/>
      <c r="Q8" s="746"/>
      <c r="R8" s="737" t="s">
        <v>1022</v>
      </c>
      <c r="S8" s="737"/>
      <c r="T8" s="753"/>
      <c r="U8" s="83"/>
      <c r="V8" s="31"/>
      <c r="W8" s="31"/>
      <c r="X8" s="80"/>
      <c r="Y8" s="80"/>
      <c r="Z8" s="83"/>
      <c r="AA8" s="31"/>
      <c r="AB8" s="31"/>
      <c r="AC8" s="80"/>
      <c r="AD8" s="80"/>
      <c r="AE8" s="83"/>
      <c r="AF8" s="31"/>
      <c r="AG8" s="31"/>
      <c r="AH8" s="80"/>
      <c r="AI8" s="80"/>
      <c r="AJ8" s="83"/>
      <c r="AK8" s="31"/>
      <c r="AL8" s="31"/>
      <c r="AM8" s="80"/>
      <c r="AN8" s="80"/>
      <c r="AO8" s="83"/>
      <c r="AP8" s="31"/>
      <c r="AQ8" s="31"/>
      <c r="AR8" s="80"/>
      <c r="AS8" s="80"/>
      <c r="AT8" s="83"/>
      <c r="AU8" s="31"/>
      <c r="AV8" s="31"/>
      <c r="AW8" s="80"/>
      <c r="AX8" s="80"/>
      <c r="AY8" s="83"/>
      <c r="AZ8" s="31"/>
      <c r="BA8" s="31"/>
      <c r="BB8" s="80"/>
      <c r="BC8" s="80"/>
      <c r="BD8" s="83"/>
      <c r="BE8" s="31"/>
      <c r="BF8" s="31"/>
      <c r="BG8" s="80"/>
      <c r="BH8" s="80"/>
      <c r="BI8" s="83"/>
      <c r="BJ8" s="31"/>
      <c r="BK8" s="31"/>
      <c r="BL8" s="80"/>
      <c r="BM8" s="80"/>
      <c r="BN8" s="83"/>
      <c r="BO8" s="31"/>
      <c r="BQ8" s="88"/>
      <c r="BR8" s="88"/>
      <c r="BS8" s="90"/>
      <c r="BV8" s="88"/>
      <c r="BW8" s="88"/>
      <c r="BX8" s="90"/>
      <c r="CA8" s="88"/>
      <c r="CB8" s="88"/>
      <c r="CC8" s="90"/>
    </row>
    <row r="9" spans="1:82" s="32" customFormat="1" ht="16.149999999999999" customHeight="1" x14ac:dyDescent="0.25">
      <c r="A9" s="67"/>
      <c r="B9" s="527"/>
      <c r="C9" s="539"/>
      <c r="D9" s="378"/>
      <c r="E9" s="378"/>
      <c r="F9" s="544"/>
      <c r="G9" s="103"/>
      <c r="H9" s="103"/>
      <c r="I9" s="551"/>
      <c r="J9" s="103"/>
      <c r="K9" s="103"/>
      <c r="L9" s="103"/>
      <c r="M9" s="206"/>
      <c r="N9" s="103"/>
      <c r="O9" s="103"/>
      <c r="P9" s="103"/>
      <c r="Q9" s="103"/>
      <c r="R9" s="737"/>
      <c r="S9" s="737"/>
      <c r="T9" s="753"/>
      <c r="U9" s="83"/>
      <c r="V9" s="31"/>
      <c r="W9" s="31"/>
      <c r="X9" s="80"/>
      <c r="Y9" s="80"/>
      <c r="Z9" s="83"/>
      <c r="AA9" s="31"/>
      <c r="AB9" s="31"/>
      <c r="AC9" s="80"/>
      <c r="AD9" s="80"/>
      <c r="AE9" s="83"/>
      <c r="AF9" s="31"/>
      <c r="AG9" s="31"/>
      <c r="AH9" s="80"/>
      <c r="AI9" s="80"/>
      <c r="AJ9" s="83"/>
      <c r="AK9" s="31"/>
      <c r="AL9" s="31"/>
      <c r="AM9" s="80"/>
      <c r="AN9" s="80"/>
      <c r="AO9" s="83"/>
      <c r="AP9" s="31"/>
      <c r="AQ9" s="31"/>
      <c r="AR9" s="80"/>
      <c r="AS9" s="80"/>
      <c r="AT9" s="83"/>
      <c r="AU9" s="31"/>
      <c r="AV9" s="31"/>
      <c r="AW9" s="80"/>
      <c r="AX9" s="80"/>
      <c r="AY9" s="83"/>
      <c r="AZ9" s="31"/>
      <c r="BA9" s="31"/>
      <c r="BB9" s="80"/>
      <c r="BC9" s="80"/>
      <c r="BD9" s="83"/>
      <c r="BE9" s="31"/>
      <c r="BF9" s="31"/>
      <c r="BG9" s="80"/>
      <c r="BH9" s="80"/>
      <c r="BI9" s="83"/>
      <c r="BJ9" s="31"/>
      <c r="BK9" s="31"/>
      <c r="BL9" s="80"/>
      <c r="BM9" s="80"/>
      <c r="BN9" s="83"/>
      <c r="BO9" s="31"/>
      <c r="BQ9" s="88"/>
      <c r="BR9" s="88"/>
      <c r="BS9" s="90"/>
      <c r="BV9" s="88"/>
      <c r="BW9" s="88"/>
      <c r="BX9" s="90"/>
      <c r="CA9" s="88"/>
      <c r="CB9" s="88"/>
      <c r="CC9" s="90"/>
    </row>
    <row r="10" spans="1:82" s="32" customFormat="1" ht="16.149999999999999" customHeight="1" x14ac:dyDescent="0.25">
      <c r="A10" s="67"/>
      <c r="B10" s="527"/>
      <c r="C10" s="539"/>
      <c r="D10" s="378"/>
      <c r="E10" s="378"/>
      <c r="F10" s="544"/>
      <c r="G10" s="103"/>
      <c r="H10" s="103"/>
      <c r="I10" s="551"/>
      <c r="J10" s="103"/>
      <c r="K10" s="103"/>
      <c r="L10" s="103"/>
      <c r="M10" s="206"/>
      <c r="N10" s="103"/>
      <c r="O10" s="103"/>
      <c r="P10" s="103"/>
      <c r="Q10" s="103"/>
      <c r="R10" s="737"/>
      <c r="S10" s="737"/>
      <c r="T10" s="753"/>
      <c r="U10" s="83"/>
      <c r="V10" s="31"/>
      <c r="W10" s="31"/>
      <c r="X10" s="80"/>
      <c r="Y10" s="80"/>
      <c r="Z10" s="83"/>
      <c r="AA10" s="31"/>
      <c r="AB10" s="31"/>
      <c r="AC10" s="80"/>
      <c r="AD10" s="80"/>
      <c r="AE10" s="83"/>
      <c r="AF10" s="31"/>
      <c r="AG10" s="31"/>
      <c r="AH10" s="80"/>
      <c r="AI10" s="80"/>
      <c r="AJ10" s="83"/>
      <c r="AK10" s="31"/>
      <c r="AL10" s="31"/>
      <c r="AM10" s="80"/>
      <c r="AN10" s="80"/>
      <c r="AO10" s="83"/>
      <c r="AP10" s="31"/>
      <c r="AQ10" s="31"/>
      <c r="AR10" s="80"/>
      <c r="AS10" s="80"/>
      <c r="AT10" s="83"/>
      <c r="AU10" s="31"/>
      <c r="AV10" s="31"/>
      <c r="AW10" s="80"/>
      <c r="AX10" s="80"/>
      <c r="AY10" s="83"/>
      <c r="AZ10" s="31"/>
      <c r="BA10" s="31"/>
      <c r="BB10" s="80"/>
      <c r="BC10" s="80"/>
      <c r="BD10" s="83"/>
      <c r="BE10" s="31"/>
      <c r="BF10" s="31"/>
      <c r="BG10" s="80"/>
      <c r="BH10" s="80"/>
      <c r="BI10" s="83"/>
      <c r="BJ10" s="31"/>
      <c r="BK10" s="31"/>
      <c r="BL10" s="80"/>
      <c r="BM10" s="80"/>
      <c r="BN10" s="83"/>
      <c r="BO10" s="31"/>
      <c r="BQ10" s="88"/>
      <c r="BR10" s="88"/>
      <c r="BS10" s="90"/>
      <c r="BV10" s="88"/>
      <c r="BW10" s="88"/>
      <c r="BX10" s="90"/>
      <c r="CA10" s="88"/>
      <c r="CB10" s="88"/>
      <c r="CC10" s="90"/>
    </row>
    <row r="11" spans="1:82" s="32" customFormat="1" ht="34.5" customHeight="1" x14ac:dyDescent="0.25">
      <c r="A11" s="67"/>
      <c r="B11" s="527"/>
      <c r="C11" s="539"/>
      <c r="D11" s="378"/>
      <c r="E11" s="378"/>
      <c r="F11" s="544"/>
      <c r="G11" s="103"/>
      <c r="H11" s="103"/>
      <c r="I11" s="551"/>
      <c r="J11" s="103"/>
      <c r="K11" s="103"/>
      <c r="L11" s="103"/>
      <c r="M11" s="206"/>
      <c r="N11" s="103"/>
      <c r="O11" s="103"/>
      <c r="P11" s="103"/>
      <c r="Q11" s="103"/>
      <c r="R11" s="736"/>
      <c r="S11" s="736"/>
      <c r="T11" s="736"/>
      <c r="U11" s="736"/>
      <c r="V11" s="736"/>
      <c r="W11" s="736"/>
      <c r="X11" s="736"/>
      <c r="Y11" s="736"/>
      <c r="Z11" s="736"/>
      <c r="AA11" s="736"/>
      <c r="AB11" s="736"/>
      <c r="AC11" s="736"/>
      <c r="AD11" s="736"/>
      <c r="AE11" s="736"/>
      <c r="AF11" s="736"/>
      <c r="AG11" s="736"/>
      <c r="AH11" s="736"/>
      <c r="AI11" s="736"/>
      <c r="AJ11" s="736"/>
      <c r="AK11" s="736"/>
      <c r="AL11" s="736"/>
      <c r="AM11" s="736"/>
      <c r="AN11" s="736"/>
      <c r="AO11" s="736"/>
      <c r="AP11" s="736"/>
      <c r="AQ11" s="736"/>
      <c r="AR11" s="736"/>
      <c r="AS11" s="736"/>
      <c r="AT11" s="736"/>
      <c r="AU11" s="736"/>
      <c r="AV11" s="736"/>
      <c r="AW11" s="736"/>
      <c r="AX11" s="736"/>
      <c r="AY11" s="736"/>
      <c r="AZ11" s="736"/>
      <c r="BA11" s="736"/>
      <c r="BB11" s="736"/>
      <c r="BC11" s="736"/>
      <c r="BD11" s="736"/>
      <c r="BE11" s="736"/>
      <c r="BF11" s="736"/>
      <c r="BG11" s="736"/>
      <c r="BH11" s="736"/>
      <c r="BI11" s="736"/>
      <c r="BJ11" s="736"/>
      <c r="BK11" s="757"/>
      <c r="BL11" s="757"/>
      <c r="BM11" s="757"/>
      <c r="BN11" s="757"/>
      <c r="BO11" s="757"/>
      <c r="BP11" s="757"/>
      <c r="BQ11" s="757"/>
      <c r="BR11" s="757"/>
      <c r="BS11" s="757"/>
      <c r="BT11" s="757"/>
      <c r="BU11" s="757"/>
      <c r="BV11" s="757"/>
      <c r="BW11" s="757"/>
      <c r="BX11" s="757"/>
      <c r="BY11" s="757"/>
      <c r="BZ11" s="757"/>
      <c r="CA11" s="757"/>
      <c r="CB11" s="757"/>
      <c r="CC11" s="757"/>
      <c r="CD11" s="757"/>
    </row>
    <row r="12" spans="1:82" ht="14.45" customHeight="1" x14ac:dyDescent="0.25">
      <c r="B12" s="712" t="s">
        <v>191</v>
      </c>
      <c r="C12" s="750" t="s">
        <v>0</v>
      </c>
      <c r="D12" s="712" t="s">
        <v>1</v>
      </c>
      <c r="E12" s="712" t="s">
        <v>2</v>
      </c>
      <c r="F12" s="735" t="s">
        <v>3</v>
      </c>
      <c r="G12" s="712" t="s">
        <v>4</v>
      </c>
      <c r="H12" s="747" t="s">
        <v>5</v>
      </c>
      <c r="I12" s="741"/>
      <c r="J12" s="712" t="s">
        <v>6</v>
      </c>
      <c r="K12" s="712"/>
      <c r="L12" s="712" t="s">
        <v>7</v>
      </c>
      <c r="M12" s="714" t="s">
        <v>869</v>
      </c>
      <c r="N12" s="712" t="s">
        <v>8</v>
      </c>
      <c r="O12" s="712" t="s">
        <v>9</v>
      </c>
      <c r="P12" s="712" t="s">
        <v>10</v>
      </c>
      <c r="Q12" s="739" t="s">
        <v>11</v>
      </c>
      <c r="R12" s="737" t="s">
        <v>654</v>
      </c>
      <c r="S12" s="738" t="s">
        <v>653</v>
      </c>
      <c r="T12" s="738"/>
      <c r="U12" s="738"/>
      <c r="V12" s="738"/>
      <c r="W12" s="737" t="s">
        <v>654</v>
      </c>
      <c r="X12" s="738" t="s">
        <v>653</v>
      </c>
      <c r="Y12" s="738"/>
      <c r="Z12" s="738"/>
      <c r="AA12" s="738"/>
      <c r="AB12" s="737" t="s">
        <v>654</v>
      </c>
      <c r="AC12" s="738" t="s">
        <v>653</v>
      </c>
      <c r="AD12" s="738"/>
      <c r="AE12" s="738"/>
      <c r="AF12" s="738"/>
      <c r="AG12" s="737" t="s">
        <v>654</v>
      </c>
      <c r="AH12" s="738" t="s">
        <v>653</v>
      </c>
      <c r="AI12" s="738"/>
      <c r="AJ12" s="738"/>
      <c r="AK12" s="738"/>
      <c r="AL12" s="737" t="s">
        <v>654</v>
      </c>
      <c r="AM12" s="738" t="s">
        <v>653</v>
      </c>
      <c r="AN12" s="738"/>
      <c r="AO12" s="738"/>
      <c r="AP12" s="738"/>
      <c r="AQ12" s="737" t="s">
        <v>654</v>
      </c>
      <c r="AR12" s="738" t="s">
        <v>653</v>
      </c>
      <c r="AS12" s="738"/>
      <c r="AT12" s="738"/>
      <c r="AU12" s="738"/>
      <c r="AV12" s="737" t="s">
        <v>654</v>
      </c>
      <c r="AW12" s="738" t="s">
        <v>653</v>
      </c>
      <c r="AX12" s="738"/>
      <c r="AY12" s="738"/>
      <c r="AZ12" s="738"/>
      <c r="BA12" s="737" t="s">
        <v>654</v>
      </c>
      <c r="BB12" s="738" t="s">
        <v>653</v>
      </c>
      <c r="BC12" s="738"/>
      <c r="BD12" s="738"/>
      <c r="BE12" s="738"/>
      <c r="BF12" s="737" t="s">
        <v>654</v>
      </c>
      <c r="BG12" s="738" t="s">
        <v>653</v>
      </c>
      <c r="BH12" s="738"/>
      <c r="BI12" s="738"/>
      <c r="BJ12" s="758"/>
      <c r="BK12" s="737" t="s">
        <v>654</v>
      </c>
      <c r="BL12" s="738" t="s">
        <v>653</v>
      </c>
      <c r="BM12" s="738"/>
      <c r="BN12" s="738"/>
      <c r="BO12" s="738"/>
      <c r="BP12" s="737" t="s">
        <v>654</v>
      </c>
      <c r="BQ12" s="738" t="s">
        <v>653</v>
      </c>
      <c r="BR12" s="738"/>
      <c r="BS12" s="738"/>
      <c r="BT12" s="738"/>
      <c r="BU12" s="737" t="s">
        <v>654</v>
      </c>
      <c r="BV12" s="738" t="s">
        <v>653</v>
      </c>
      <c r="BW12" s="738"/>
      <c r="BX12" s="738"/>
      <c r="BY12" s="738"/>
      <c r="BZ12" s="737" t="s">
        <v>654</v>
      </c>
      <c r="CA12" s="738" t="s">
        <v>653</v>
      </c>
      <c r="CB12" s="738"/>
      <c r="CC12" s="738"/>
      <c r="CD12" s="738"/>
    </row>
    <row r="13" spans="1:82" ht="14.45" customHeight="1" x14ac:dyDescent="0.25">
      <c r="B13" s="713"/>
      <c r="C13" s="751"/>
      <c r="D13" s="713"/>
      <c r="E13" s="713"/>
      <c r="F13" s="734"/>
      <c r="G13" s="713"/>
      <c r="H13" s="748"/>
      <c r="I13" s="749"/>
      <c r="J13" s="69" t="s">
        <v>12</v>
      </c>
      <c r="K13" s="69" t="s">
        <v>13</v>
      </c>
      <c r="L13" s="713"/>
      <c r="M13" s="713"/>
      <c r="N13" s="713"/>
      <c r="O13" s="713"/>
      <c r="P13" s="713"/>
      <c r="Q13" s="740"/>
      <c r="R13" s="737"/>
      <c r="S13" s="81" t="s">
        <v>649</v>
      </c>
      <c r="T13" s="81" t="s">
        <v>650</v>
      </c>
      <c r="U13" s="84" t="s">
        <v>651</v>
      </c>
      <c r="V13" s="33" t="s">
        <v>652</v>
      </c>
      <c r="W13" s="737"/>
      <c r="X13" s="81" t="s">
        <v>649</v>
      </c>
      <c r="Y13" s="81" t="s">
        <v>650</v>
      </c>
      <c r="Z13" s="84" t="s">
        <v>651</v>
      </c>
      <c r="AA13" s="33" t="s">
        <v>652</v>
      </c>
      <c r="AB13" s="737"/>
      <c r="AC13" s="81" t="s">
        <v>649</v>
      </c>
      <c r="AD13" s="81" t="s">
        <v>650</v>
      </c>
      <c r="AE13" s="84" t="s">
        <v>651</v>
      </c>
      <c r="AF13" s="33" t="s">
        <v>652</v>
      </c>
      <c r="AG13" s="737"/>
      <c r="AH13" s="81" t="s">
        <v>649</v>
      </c>
      <c r="AI13" s="81" t="s">
        <v>650</v>
      </c>
      <c r="AJ13" s="84" t="s">
        <v>651</v>
      </c>
      <c r="AK13" s="33" t="s">
        <v>652</v>
      </c>
      <c r="AL13" s="737"/>
      <c r="AM13" s="81" t="s">
        <v>649</v>
      </c>
      <c r="AN13" s="81" t="s">
        <v>650</v>
      </c>
      <c r="AO13" s="84" t="s">
        <v>651</v>
      </c>
      <c r="AP13" s="33" t="s">
        <v>652</v>
      </c>
      <c r="AQ13" s="737"/>
      <c r="AR13" s="81" t="s">
        <v>649</v>
      </c>
      <c r="AS13" s="81" t="s">
        <v>650</v>
      </c>
      <c r="AT13" s="84" t="s">
        <v>651</v>
      </c>
      <c r="AU13" s="33" t="s">
        <v>652</v>
      </c>
      <c r="AV13" s="737"/>
      <c r="AW13" s="81" t="s">
        <v>649</v>
      </c>
      <c r="AX13" s="81" t="s">
        <v>650</v>
      </c>
      <c r="AY13" s="84" t="s">
        <v>651</v>
      </c>
      <c r="AZ13" s="33" t="s">
        <v>652</v>
      </c>
      <c r="BA13" s="737"/>
      <c r="BB13" s="81" t="s">
        <v>649</v>
      </c>
      <c r="BC13" s="81" t="s">
        <v>650</v>
      </c>
      <c r="BD13" s="84" t="s">
        <v>651</v>
      </c>
      <c r="BE13" s="33" t="s">
        <v>652</v>
      </c>
      <c r="BF13" s="737"/>
      <c r="BG13" s="81" t="s">
        <v>649</v>
      </c>
      <c r="BH13" s="81" t="s">
        <v>650</v>
      </c>
      <c r="BI13" s="84" t="s">
        <v>651</v>
      </c>
      <c r="BJ13" s="33" t="s">
        <v>652</v>
      </c>
      <c r="BK13" s="759"/>
      <c r="BL13" s="86" t="s">
        <v>649</v>
      </c>
      <c r="BM13" s="86" t="s">
        <v>650</v>
      </c>
      <c r="BN13" s="87" t="s">
        <v>651</v>
      </c>
      <c r="BO13" s="34" t="s">
        <v>652</v>
      </c>
      <c r="BP13" s="756"/>
      <c r="BQ13" s="89" t="s">
        <v>649</v>
      </c>
      <c r="BR13" s="89" t="s">
        <v>650</v>
      </c>
      <c r="BS13" s="91" t="s">
        <v>651</v>
      </c>
      <c r="BT13" s="39" t="s">
        <v>652</v>
      </c>
      <c r="BU13" s="756"/>
      <c r="BV13" s="89" t="s">
        <v>649</v>
      </c>
      <c r="BW13" s="89" t="s">
        <v>650</v>
      </c>
      <c r="BX13" s="91" t="s">
        <v>651</v>
      </c>
      <c r="BY13" s="39" t="s">
        <v>652</v>
      </c>
      <c r="BZ13" s="756"/>
      <c r="CA13" s="89" t="s">
        <v>649</v>
      </c>
      <c r="CB13" s="89" t="s">
        <v>650</v>
      </c>
      <c r="CC13" s="91" t="s">
        <v>651</v>
      </c>
      <c r="CD13" s="39" t="s">
        <v>652</v>
      </c>
    </row>
    <row r="14" spans="1:82" ht="78.75" customHeight="1" x14ac:dyDescent="0.25">
      <c r="B14" s="45" t="s">
        <v>307</v>
      </c>
      <c r="C14" s="540" t="s">
        <v>311</v>
      </c>
      <c r="D14" s="144" t="s">
        <v>187</v>
      </c>
      <c r="E14" s="45" t="s">
        <v>96</v>
      </c>
      <c r="F14" s="536" t="s">
        <v>31</v>
      </c>
      <c r="G14" s="70" t="s">
        <v>32</v>
      </c>
      <c r="H14" s="382" t="s">
        <v>552</v>
      </c>
      <c r="I14" s="552" t="s">
        <v>33</v>
      </c>
      <c r="J14" s="71" t="s">
        <v>34</v>
      </c>
      <c r="K14" s="71" t="s">
        <v>35</v>
      </c>
      <c r="L14" s="45" t="s">
        <v>36</v>
      </c>
      <c r="M14" s="204" t="s">
        <v>960</v>
      </c>
      <c r="N14" s="45" t="s">
        <v>37</v>
      </c>
      <c r="O14" s="45" t="s">
        <v>43</v>
      </c>
      <c r="P14" s="40">
        <v>43282</v>
      </c>
      <c r="Q14" s="40">
        <v>43465</v>
      </c>
      <c r="R14" s="99">
        <v>43348</v>
      </c>
      <c r="S14" s="81">
        <v>0</v>
      </c>
      <c r="T14" s="82">
        <v>60</v>
      </c>
      <c r="U14" s="79">
        <f t="shared" ref="U14:U24" si="0">+S14/T14</f>
        <v>0</v>
      </c>
      <c r="V14" s="33" t="s">
        <v>823</v>
      </c>
      <c r="W14" s="40">
        <v>43230</v>
      </c>
      <c r="X14" s="82">
        <v>7</v>
      </c>
      <c r="Y14" s="82">
        <v>10</v>
      </c>
      <c r="Z14" s="79">
        <f t="shared" ref="Z14:Z19" si="1">+X14/Y14</f>
        <v>0.7</v>
      </c>
      <c r="AA14" s="101" t="s">
        <v>991</v>
      </c>
      <c r="AB14" s="268">
        <v>43115</v>
      </c>
      <c r="AC14" s="269">
        <v>9</v>
      </c>
      <c r="AD14" s="269">
        <v>10</v>
      </c>
      <c r="AE14" s="270">
        <f>+AC14/AD14</f>
        <v>0.9</v>
      </c>
      <c r="AF14" s="271" t="s">
        <v>37</v>
      </c>
      <c r="AG14" s="33"/>
      <c r="AH14" s="81"/>
      <c r="AI14" s="82"/>
      <c r="AJ14" s="79"/>
      <c r="AK14" s="33"/>
      <c r="AL14" s="40"/>
      <c r="AM14" s="82"/>
      <c r="AN14" s="82"/>
      <c r="AO14" s="79"/>
      <c r="AP14" s="40"/>
      <c r="AQ14" s="40"/>
      <c r="AR14" s="82"/>
      <c r="AS14" s="82"/>
      <c r="AT14" s="79"/>
      <c r="AU14" s="40"/>
      <c r="AV14" s="33"/>
      <c r="AW14" s="81"/>
      <c r="AX14" s="82"/>
      <c r="AY14" s="79"/>
      <c r="AZ14" s="33"/>
      <c r="BA14" s="40"/>
      <c r="BB14" s="82"/>
      <c r="BC14" s="82"/>
      <c r="BD14" s="79"/>
      <c r="BE14" s="40"/>
      <c r="BG14" s="35"/>
      <c r="BH14" s="35"/>
      <c r="BI14" s="35"/>
      <c r="BL14" s="35"/>
      <c r="BM14" s="35"/>
      <c r="BN14" s="35"/>
      <c r="BQ14" s="35"/>
      <c r="BR14" s="35"/>
      <c r="BS14" s="35"/>
      <c r="BV14" s="35"/>
      <c r="BW14" s="35"/>
      <c r="BX14" s="35"/>
      <c r="CA14" s="35"/>
      <c r="CB14" s="35"/>
      <c r="CC14" s="35"/>
    </row>
    <row r="15" spans="1:82" ht="109.5" customHeight="1" x14ac:dyDescent="0.25">
      <c r="B15" s="45" t="s">
        <v>307</v>
      </c>
      <c r="C15" s="540" t="s">
        <v>311</v>
      </c>
      <c r="D15" s="144" t="s">
        <v>187</v>
      </c>
      <c r="E15" s="45" t="s">
        <v>96</v>
      </c>
      <c r="F15" s="536" t="s">
        <v>31</v>
      </c>
      <c r="G15" s="72" t="s">
        <v>38</v>
      </c>
      <c r="H15" s="382" t="s">
        <v>553</v>
      </c>
      <c r="I15" s="552" t="s">
        <v>39</v>
      </c>
      <c r="J15" s="71" t="s">
        <v>40</v>
      </c>
      <c r="K15" s="71" t="s">
        <v>41</v>
      </c>
      <c r="L15" s="45" t="s">
        <v>36</v>
      </c>
      <c r="M15" s="204"/>
      <c r="N15" s="45" t="s">
        <v>42</v>
      </c>
      <c r="O15" s="45" t="s">
        <v>43</v>
      </c>
      <c r="P15" s="40">
        <v>43101</v>
      </c>
      <c r="Q15" s="73">
        <v>43252</v>
      </c>
      <c r="R15" s="99">
        <v>43348</v>
      </c>
      <c r="S15" s="81">
        <v>7</v>
      </c>
      <c r="T15" s="82">
        <v>7</v>
      </c>
      <c r="U15" s="79">
        <f t="shared" si="0"/>
        <v>1</v>
      </c>
      <c r="V15" s="33" t="s">
        <v>823</v>
      </c>
      <c r="W15" s="268">
        <v>43486</v>
      </c>
      <c r="X15" s="269">
        <v>10</v>
      </c>
      <c r="Y15" s="269">
        <v>12</v>
      </c>
      <c r="Z15" s="270">
        <f t="shared" si="1"/>
        <v>0.83333333333333337</v>
      </c>
      <c r="AA15" s="271" t="s">
        <v>1091</v>
      </c>
      <c r="AB15" s="40"/>
      <c r="AC15" s="82"/>
      <c r="AD15" s="82"/>
      <c r="AE15" s="79"/>
      <c r="AF15" s="40"/>
      <c r="AG15" s="40"/>
      <c r="AH15" s="82"/>
      <c r="AI15" s="82"/>
      <c r="AJ15" s="79"/>
      <c r="AK15" s="40"/>
      <c r="AL15" s="40"/>
      <c r="AM15" s="82"/>
      <c r="AN15" s="82"/>
      <c r="AO15" s="79"/>
      <c r="AP15" s="40"/>
      <c r="AQ15" s="40"/>
      <c r="AR15" s="82"/>
      <c r="AS15" s="82"/>
      <c r="AT15" s="79"/>
      <c r="AU15" s="40"/>
      <c r="AV15" s="33"/>
      <c r="AW15" s="81"/>
      <c r="AX15" s="82"/>
      <c r="AY15" s="79"/>
      <c r="AZ15" s="33"/>
      <c r="BA15" s="40"/>
      <c r="BB15" s="82"/>
      <c r="BC15" s="82"/>
      <c r="BD15" s="79"/>
      <c r="BE15" s="40"/>
      <c r="BG15" s="35"/>
      <c r="BH15" s="35"/>
      <c r="BI15" s="35"/>
      <c r="BL15" s="35"/>
      <c r="BM15" s="35"/>
      <c r="BN15" s="35"/>
      <c r="BQ15" s="35"/>
      <c r="BR15" s="35"/>
      <c r="BS15" s="35"/>
      <c r="BV15" s="35"/>
      <c r="BW15" s="35"/>
      <c r="BX15" s="35"/>
      <c r="CA15" s="35"/>
      <c r="CB15" s="35"/>
      <c r="CC15" s="35"/>
    </row>
    <row r="16" spans="1:82" ht="109.5" customHeight="1" x14ac:dyDescent="0.25">
      <c r="B16" s="45" t="s">
        <v>307</v>
      </c>
      <c r="C16" s="540" t="s">
        <v>311</v>
      </c>
      <c r="D16" s="144" t="s">
        <v>187</v>
      </c>
      <c r="E16" s="45" t="s">
        <v>96</v>
      </c>
      <c r="F16" s="536" t="s">
        <v>31</v>
      </c>
      <c r="G16" s="72" t="s">
        <v>44</v>
      </c>
      <c r="H16" s="382" t="s">
        <v>554</v>
      </c>
      <c r="I16" s="552" t="s">
        <v>45</v>
      </c>
      <c r="J16" s="71" t="s">
        <v>46</v>
      </c>
      <c r="K16" s="71" t="s">
        <v>47</v>
      </c>
      <c r="L16" s="45" t="s">
        <v>36</v>
      </c>
      <c r="M16" s="204"/>
      <c r="N16" s="45" t="s">
        <v>1081</v>
      </c>
      <c r="O16" s="45" t="s">
        <v>43</v>
      </c>
      <c r="P16" s="40">
        <v>43282</v>
      </c>
      <c r="Q16" s="73">
        <v>43465</v>
      </c>
      <c r="R16" s="99">
        <v>43348</v>
      </c>
      <c r="S16" s="81">
        <v>0</v>
      </c>
      <c r="T16" s="82">
        <v>60</v>
      </c>
      <c r="U16" s="79">
        <f t="shared" si="0"/>
        <v>0</v>
      </c>
      <c r="V16" s="33" t="s">
        <v>823</v>
      </c>
      <c r="W16" s="268">
        <v>43115</v>
      </c>
      <c r="X16" s="269">
        <v>15</v>
      </c>
      <c r="Y16" s="269">
        <v>15</v>
      </c>
      <c r="Z16" s="270">
        <f t="shared" si="1"/>
        <v>1</v>
      </c>
      <c r="AA16" s="271" t="s">
        <v>1082</v>
      </c>
      <c r="AB16" s="40"/>
      <c r="AC16" s="82"/>
      <c r="AD16" s="82"/>
      <c r="AE16" s="79"/>
      <c r="AF16" s="40"/>
      <c r="AG16" s="40"/>
      <c r="AH16" s="82"/>
      <c r="AI16" s="82"/>
      <c r="AJ16" s="79"/>
      <c r="AK16" s="40"/>
      <c r="AL16" s="40"/>
      <c r="AM16" s="82"/>
      <c r="AN16" s="82"/>
      <c r="AO16" s="79"/>
      <c r="AP16" s="40"/>
      <c r="AQ16" s="40"/>
      <c r="AR16" s="82"/>
      <c r="AS16" s="82"/>
      <c r="AT16" s="79"/>
      <c r="AU16" s="40"/>
      <c r="AV16" s="33"/>
      <c r="AW16" s="81"/>
      <c r="AX16" s="82"/>
      <c r="AY16" s="79"/>
      <c r="AZ16" s="33"/>
      <c r="BA16" s="40"/>
      <c r="BB16" s="82"/>
      <c r="BC16" s="82"/>
      <c r="BD16" s="79"/>
      <c r="BE16" s="40"/>
      <c r="BG16" s="35"/>
      <c r="BH16" s="35"/>
      <c r="BI16" s="35"/>
      <c r="BL16" s="35"/>
      <c r="BM16" s="35"/>
      <c r="BN16" s="35"/>
      <c r="BQ16" s="35"/>
      <c r="BR16" s="35"/>
      <c r="BS16" s="35"/>
      <c r="BV16" s="35"/>
      <c r="BW16" s="35"/>
      <c r="BX16" s="35"/>
      <c r="CA16" s="35"/>
      <c r="CB16" s="35"/>
      <c r="CC16" s="35"/>
    </row>
    <row r="17" spans="1:82" ht="68.45" customHeight="1" x14ac:dyDescent="0.25">
      <c r="B17" s="45" t="s">
        <v>307</v>
      </c>
      <c r="C17" s="540" t="s">
        <v>311</v>
      </c>
      <c r="D17" s="144" t="s">
        <v>187</v>
      </c>
      <c r="E17" s="140" t="s">
        <v>747</v>
      </c>
      <c r="F17" s="537" t="s">
        <v>48</v>
      </c>
      <c r="G17" s="45" t="s">
        <v>209</v>
      </c>
      <c r="H17" s="382" t="s">
        <v>555</v>
      </c>
      <c r="I17" s="552" t="s">
        <v>743</v>
      </c>
      <c r="J17" s="45" t="s">
        <v>255</v>
      </c>
      <c r="K17" s="45" t="s">
        <v>14</v>
      </c>
      <c r="L17" s="45" t="s">
        <v>744</v>
      </c>
      <c r="M17" s="204"/>
      <c r="N17" s="45" t="s">
        <v>817</v>
      </c>
      <c r="O17" s="45" t="s">
        <v>25</v>
      </c>
      <c r="P17" s="40">
        <v>43282</v>
      </c>
      <c r="Q17" s="73">
        <v>43465</v>
      </c>
      <c r="R17" s="40">
        <v>43256</v>
      </c>
      <c r="S17" s="81">
        <v>540</v>
      </c>
      <c r="T17" s="81">
        <v>540</v>
      </c>
      <c r="U17" s="79">
        <f t="shared" si="0"/>
        <v>1</v>
      </c>
      <c r="V17" s="114" t="s">
        <v>821</v>
      </c>
      <c r="W17" s="40">
        <v>43378</v>
      </c>
      <c r="X17" s="82">
        <v>310</v>
      </c>
      <c r="Y17" s="82">
        <v>647</v>
      </c>
      <c r="Z17" s="85">
        <f t="shared" si="1"/>
        <v>0.47913446676970634</v>
      </c>
      <c r="AA17" s="114" t="s">
        <v>821</v>
      </c>
      <c r="AB17" s="268">
        <v>43121</v>
      </c>
      <c r="AC17" s="269">
        <v>519</v>
      </c>
      <c r="AD17" s="269">
        <v>546</v>
      </c>
      <c r="AE17" s="276">
        <f>+AC17/AD17</f>
        <v>0.9505494505494505</v>
      </c>
      <c r="AF17" s="277" t="s">
        <v>1093</v>
      </c>
      <c r="AG17" s="33"/>
      <c r="AH17" s="81"/>
      <c r="AI17" s="82"/>
      <c r="AJ17" s="79"/>
      <c r="AK17" s="33"/>
      <c r="AL17" s="40"/>
      <c r="AM17" s="82"/>
      <c r="AN17" s="82"/>
      <c r="AO17" s="79"/>
      <c r="AP17" s="45"/>
      <c r="AQ17" s="33"/>
      <c r="AR17" s="81"/>
      <c r="AS17" s="82"/>
      <c r="AT17" s="79"/>
      <c r="AU17" s="33"/>
      <c r="AV17" s="40"/>
      <c r="AW17" s="82"/>
      <c r="AX17" s="82"/>
      <c r="AY17" s="79"/>
      <c r="AZ17" s="45"/>
      <c r="BA17" s="33"/>
      <c r="BB17" s="81"/>
      <c r="BC17" s="82"/>
      <c r="BD17" s="79"/>
      <c r="BE17" s="33"/>
      <c r="BF17" s="40"/>
      <c r="BG17" s="82"/>
      <c r="BH17" s="82"/>
      <c r="BI17" s="79"/>
      <c r="BJ17" s="45"/>
      <c r="BL17" s="35"/>
      <c r="BM17" s="35"/>
      <c r="BN17" s="35"/>
      <c r="BQ17" s="35"/>
      <c r="BR17" s="35"/>
      <c r="BS17" s="35"/>
      <c r="BV17" s="35"/>
      <c r="BW17" s="35"/>
      <c r="BX17" s="35"/>
      <c r="CA17" s="35"/>
      <c r="CB17" s="35"/>
      <c r="CC17" s="35"/>
    </row>
    <row r="18" spans="1:82" ht="84" customHeight="1" x14ac:dyDescent="0.25">
      <c r="B18" s="45" t="s">
        <v>307</v>
      </c>
      <c r="C18" s="540" t="s">
        <v>311</v>
      </c>
      <c r="D18" s="144" t="s">
        <v>187</v>
      </c>
      <c r="E18" s="140" t="s">
        <v>747</v>
      </c>
      <c r="F18" s="537" t="s">
        <v>48</v>
      </c>
      <c r="G18" s="45" t="s">
        <v>207</v>
      </c>
      <c r="H18" s="383" t="s">
        <v>556</v>
      </c>
      <c r="I18" s="552" t="s">
        <v>807</v>
      </c>
      <c r="J18" s="45" t="s">
        <v>211</v>
      </c>
      <c r="K18" s="45" t="s">
        <v>212</v>
      </c>
      <c r="L18" s="45" t="s">
        <v>744</v>
      </c>
      <c r="M18" s="204"/>
      <c r="N18" s="45" t="s">
        <v>817</v>
      </c>
      <c r="O18" s="45" t="s">
        <v>25</v>
      </c>
      <c r="P18" s="40">
        <v>43344</v>
      </c>
      <c r="Q18" s="73">
        <v>43465</v>
      </c>
      <c r="R18" s="40">
        <v>43256</v>
      </c>
      <c r="S18" s="82">
        <v>0</v>
      </c>
      <c r="T18" s="82">
        <v>540</v>
      </c>
      <c r="U18" s="79">
        <f t="shared" si="0"/>
        <v>0</v>
      </c>
      <c r="V18" s="114" t="s">
        <v>821</v>
      </c>
      <c r="W18" s="73">
        <v>43378</v>
      </c>
      <c r="X18" s="82">
        <v>60</v>
      </c>
      <c r="Y18" s="82">
        <v>647</v>
      </c>
      <c r="Z18" s="85">
        <f t="shared" si="1"/>
        <v>9.2735703245749618E-2</v>
      </c>
      <c r="AA18" s="114" t="s">
        <v>821</v>
      </c>
      <c r="AB18" s="33"/>
      <c r="AC18" s="81"/>
      <c r="AD18" s="82"/>
      <c r="AE18" s="79"/>
      <c r="AF18" s="33"/>
      <c r="AG18" s="40"/>
      <c r="AH18" s="82"/>
      <c r="AI18" s="82"/>
      <c r="AJ18" s="79"/>
      <c r="AK18" s="45"/>
      <c r="AL18" s="33"/>
      <c r="AM18" s="81"/>
      <c r="AN18" s="82"/>
      <c r="AO18" s="79"/>
      <c r="AP18" s="33"/>
      <c r="AQ18" s="40"/>
      <c r="AR18" s="82"/>
      <c r="AS18" s="82"/>
      <c r="AT18" s="79"/>
      <c r="AU18" s="45"/>
      <c r="AV18" s="33"/>
      <c r="AW18" s="81"/>
      <c r="AX18" s="82"/>
      <c r="AY18" s="79"/>
      <c r="AZ18" s="33"/>
      <c r="BA18" s="40"/>
      <c r="BB18" s="82"/>
      <c r="BC18" s="82"/>
      <c r="BD18" s="79"/>
      <c r="BE18" s="45"/>
      <c r="BG18" s="35"/>
      <c r="BH18" s="35"/>
      <c r="BI18" s="35"/>
      <c r="BL18" s="35"/>
      <c r="BM18" s="35"/>
      <c r="BN18" s="35"/>
      <c r="BQ18" s="35"/>
      <c r="BR18" s="35"/>
      <c r="BS18" s="35"/>
      <c r="BV18" s="35"/>
      <c r="BW18" s="35"/>
      <c r="BX18" s="35"/>
      <c r="CA18" s="35"/>
      <c r="CB18" s="35"/>
      <c r="CC18" s="35"/>
    </row>
    <row r="19" spans="1:82" ht="105" x14ac:dyDescent="0.25">
      <c r="B19" s="45" t="s">
        <v>307</v>
      </c>
      <c r="C19" s="540" t="s">
        <v>311</v>
      </c>
      <c r="D19" s="144" t="s">
        <v>187</v>
      </c>
      <c r="E19" s="140" t="s">
        <v>747</v>
      </c>
      <c r="F19" s="537" t="s">
        <v>48</v>
      </c>
      <c r="G19" s="45" t="s">
        <v>18</v>
      </c>
      <c r="H19" s="383" t="s">
        <v>557</v>
      </c>
      <c r="I19" s="552" t="s">
        <v>808</v>
      </c>
      <c r="J19" s="45" t="s">
        <v>19</v>
      </c>
      <c r="K19" s="45" t="s">
        <v>822</v>
      </c>
      <c r="L19" s="45" t="s">
        <v>744</v>
      </c>
      <c r="M19" s="204"/>
      <c r="N19" s="45" t="s">
        <v>817</v>
      </c>
      <c r="O19" s="45" t="s">
        <v>25</v>
      </c>
      <c r="P19" s="40">
        <v>43344</v>
      </c>
      <c r="Q19" s="73">
        <v>43465</v>
      </c>
      <c r="R19" s="40">
        <v>43256</v>
      </c>
      <c r="S19" s="82">
        <v>0</v>
      </c>
      <c r="T19" s="82">
        <v>540</v>
      </c>
      <c r="U19" s="79">
        <f t="shared" si="0"/>
        <v>0</v>
      </c>
      <c r="V19" s="114" t="s">
        <v>821</v>
      </c>
      <c r="W19" s="73">
        <v>43378</v>
      </c>
      <c r="X19" s="82">
        <v>45</v>
      </c>
      <c r="Y19" s="82">
        <v>647</v>
      </c>
      <c r="Z19" s="85">
        <f t="shared" si="1"/>
        <v>6.9551777434312206E-2</v>
      </c>
      <c r="AA19" s="114" t="s">
        <v>821</v>
      </c>
      <c r="AB19" s="33"/>
      <c r="AC19" s="81"/>
      <c r="AD19" s="82"/>
      <c r="AE19" s="79"/>
      <c r="AF19" s="33"/>
      <c r="AG19" s="40"/>
      <c r="AH19" s="82"/>
      <c r="AI19" s="82"/>
      <c r="AJ19" s="79"/>
      <c r="AK19" s="45"/>
      <c r="AL19" s="33"/>
      <c r="AM19" s="81"/>
      <c r="AN19" s="82"/>
      <c r="AO19" s="79"/>
      <c r="AP19" s="33"/>
      <c r="AQ19" s="40"/>
      <c r="AR19" s="82"/>
      <c r="AS19" s="82"/>
      <c r="AT19" s="79"/>
      <c r="AU19" s="45"/>
      <c r="AV19" s="33"/>
      <c r="AW19" s="81"/>
      <c r="AX19" s="82"/>
      <c r="AY19" s="79"/>
      <c r="AZ19" s="33"/>
      <c r="BA19" s="40"/>
      <c r="BB19" s="82"/>
      <c r="BC19" s="82"/>
      <c r="BD19" s="79"/>
      <c r="BE19" s="45"/>
      <c r="BG19" s="35"/>
      <c r="BH19" s="35"/>
      <c r="BI19" s="35"/>
      <c r="BL19" s="35"/>
      <c r="BM19" s="35"/>
      <c r="BN19" s="35"/>
      <c r="BQ19" s="35"/>
      <c r="BR19" s="35"/>
      <c r="BS19" s="35"/>
      <c r="BV19" s="35"/>
      <c r="BW19" s="35"/>
      <c r="BX19" s="35"/>
      <c r="CA19" s="35"/>
      <c r="CB19" s="35"/>
      <c r="CC19" s="35"/>
    </row>
    <row r="20" spans="1:82" ht="60" customHeight="1" x14ac:dyDescent="0.25">
      <c r="B20" s="45" t="s">
        <v>307</v>
      </c>
      <c r="C20" s="540" t="s">
        <v>311</v>
      </c>
      <c r="D20" s="144" t="s">
        <v>187</v>
      </c>
      <c r="E20" s="140" t="s">
        <v>747</v>
      </c>
      <c r="F20" s="537" t="s">
        <v>48</v>
      </c>
      <c r="G20" s="45" t="s">
        <v>21</v>
      </c>
      <c r="H20" s="382" t="s">
        <v>558</v>
      </c>
      <c r="I20" s="552" t="s">
        <v>1108</v>
      </c>
      <c r="J20" s="45" t="s">
        <v>22</v>
      </c>
      <c r="K20" s="45" t="s">
        <v>23</v>
      </c>
      <c r="L20" s="45" t="s">
        <v>847</v>
      </c>
      <c r="M20" s="204"/>
      <c r="N20" s="45" t="s">
        <v>24</v>
      </c>
      <c r="O20" s="45" t="s">
        <v>43</v>
      </c>
      <c r="P20" s="40">
        <v>43282</v>
      </c>
      <c r="Q20" s="73">
        <v>43465</v>
      </c>
      <c r="R20" s="268">
        <v>43320</v>
      </c>
      <c r="S20" s="82">
        <v>4</v>
      </c>
      <c r="T20" s="82">
        <v>14</v>
      </c>
      <c r="U20" s="79">
        <f t="shared" si="0"/>
        <v>0.2857142857142857</v>
      </c>
      <c r="V20" s="101" t="s">
        <v>867</v>
      </c>
      <c r="W20" s="272">
        <v>43488</v>
      </c>
      <c r="X20" s="273">
        <v>17</v>
      </c>
      <c r="Y20" s="269">
        <v>18</v>
      </c>
      <c r="Z20" s="270">
        <f>+X20/Y20</f>
        <v>0.94444444444444442</v>
      </c>
      <c r="AA20" s="274" t="s">
        <v>1143</v>
      </c>
      <c r="AB20" s="40"/>
      <c r="AC20" s="82"/>
      <c r="AD20" s="82"/>
      <c r="AE20" s="79"/>
      <c r="AF20" s="40"/>
      <c r="AG20" s="40"/>
      <c r="AH20" s="82"/>
      <c r="AI20" s="82"/>
      <c r="AJ20" s="79"/>
      <c r="AK20" s="40"/>
      <c r="AL20" s="33"/>
      <c r="AM20" s="81"/>
      <c r="AN20" s="82"/>
      <c r="AO20" s="79"/>
      <c r="AP20" s="33"/>
      <c r="AQ20" s="40"/>
      <c r="AR20" s="82"/>
      <c r="AS20" s="82"/>
      <c r="AT20" s="79"/>
      <c r="AU20" s="40"/>
      <c r="AV20" s="40"/>
      <c r="AW20" s="82"/>
      <c r="AX20" s="82"/>
      <c r="AY20" s="79"/>
      <c r="AZ20" s="40"/>
      <c r="BA20" s="33"/>
      <c r="BB20" s="81"/>
      <c r="BC20" s="82"/>
      <c r="BD20" s="79"/>
      <c r="BE20" s="33"/>
      <c r="BF20" s="40"/>
      <c r="BG20" s="82"/>
      <c r="BH20" s="82"/>
      <c r="BI20" s="79"/>
      <c r="BJ20" s="40"/>
      <c r="BL20" s="35"/>
      <c r="BM20" s="35"/>
      <c r="BN20" s="35"/>
      <c r="BQ20" s="35"/>
      <c r="BR20" s="35"/>
      <c r="BS20" s="35"/>
      <c r="BV20" s="35"/>
      <c r="BW20" s="35"/>
      <c r="BX20" s="35"/>
      <c r="CA20" s="35"/>
      <c r="CB20" s="35"/>
      <c r="CC20" s="35"/>
    </row>
    <row r="21" spans="1:82" ht="90" customHeight="1" x14ac:dyDescent="0.25">
      <c r="B21" s="45" t="s">
        <v>307</v>
      </c>
      <c r="C21" s="540" t="s">
        <v>311</v>
      </c>
      <c r="D21" s="144" t="s">
        <v>187</v>
      </c>
      <c r="E21" s="140" t="s">
        <v>747</v>
      </c>
      <c r="F21" s="537" t="s">
        <v>48</v>
      </c>
      <c r="G21" s="140" t="s">
        <v>26</v>
      </c>
      <c r="H21" s="382" t="s">
        <v>559</v>
      </c>
      <c r="I21" s="552" t="s">
        <v>27</v>
      </c>
      <c r="J21" s="140" t="s">
        <v>28</v>
      </c>
      <c r="K21" s="140" t="s">
        <v>29</v>
      </c>
      <c r="L21" s="45" t="s">
        <v>551</v>
      </c>
      <c r="M21" s="199"/>
      <c r="N21" s="140" t="s">
        <v>30</v>
      </c>
      <c r="O21" s="140" t="s">
        <v>43</v>
      </c>
      <c r="P21" s="141">
        <v>43282</v>
      </c>
      <c r="Q21" s="142">
        <v>43465</v>
      </c>
      <c r="R21" s="40">
        <v>43320</v>
      </c>
      <c r="S21" s="82">
        <f>21+33+8</f>
        <v>62</v>
      </c>
      <c r="T21" s="82">
        <f>26+35+8</f>
        <v>69</v>
      </c>
      <c r="U21" s="79">
        <f t="shared" si="0"/>
        <v>0.89855072463768115</v>
      </c>
      <c r="V21" s="101" t="s">
        <v>499</v>
      </c>
      <c r="W21" s="272">
        <v>43489</v>
      </c>
      <c r="X21" s="273">
        <v>80</v>
      </c>
      <c r="Y21" s="269">
        <v>100</v>
      </c>
      <c r="Z21" s="270">
        <f>+X21/Y21</f>
        <v>0.8</v>
      </c>
      <c r="AA21" s="274" t="s">
        <v>499</v>
      </c>
      <c r="AB21" s="40"/>
      <c r="AC21" s="82"/>
      <c r="AD21" s="82"/>
      <c r="AE21" s="79"/>
      <c r="AF21" s="40"/>
      <c r="AG21" s="40"/>
      <c r="AH21" s="82"/>
      <c r="AI21" s="82"/>
      <c r="AJ21" s="79"/>
      <c r="AK21" s="40"/>
      <c r="AL21" s="33"/>
      <c r="AM21" s="81"/>
      <c r="AN21" s="82"/>
      <c r="AO21" s="79" t="e">
        <v>#DIV/0!</v>
      </c>
      <c r="AP21" s="33"/>
      <c r="AQ21" s="40"/>
      <c r="AR21" s="82"/>
      <c r="AS21" s="82"/>
      <c r="AT21" s="79"/>
      <c r="AU21" s="40"/>
      <c r="AV21" s="40"/>
      <c r="AW21" s="82"/>
      <c r="AX21" s="82"/>
      <c r="AY21" s="79"/>
      <c r="AZ21" s="40"/>
      <c r="BA21" s="33"/>
      <c r="BB21" s="81"/>
      <c r="BC21" s="82"/>
      <c r="BD21" s="79" t="e">
        <f>+BB21/BC21</f>
        <v>#DIV/0!</v>
      </c>
      <c r="BE21" s="33"/>
      <c r="BF21" s="40"/>
      <c r="BG21" s="82"/>
      <c r="BH21" s="82"/>
      <c r="BI21" s="79"/>
      <c r="BJ21" s="40"/>
      <c r="BL21" s="35"/>
      <c r="BM21" s="35"/>
      <c r="BN21" s="35"/>
      <c r="BQ21" s="35"/>
      <c r="BR21" s="35"/>
      <c r="BS21" s="35"/>
      <c r="BV21" s="35"/>
      <c r="BW21" s="35"/>
      <c r="BX21" s="35"/>
      <c r="CA21" s="35"/>
      <c r="CB21" s="35"/>
      <c r="CC21" s="35"/>
    </row>
    <row r="22" spans="1:82" ht="90" customHeight="1" x14ac:dyDescent="0.25">
      <c r="B22" s="45" t="s">
        <v>307</v>
      </c>
      <c r="C22" s="540" t="s">
        <v>311</v>
      </c>
      <c r="D22" s="144" t="s">
        <v>187</v>
      </c>
      <c r="E22" s="140" t="s">
        <v>747</v>
      </c>
      <c r="F22" s="537" t="s">
        <v>48</v>
      </c>
      <c r="G22" s="140" t="s">
        <v>26</v>
      </c>
      <c r="H22" s="382" t="s">
        <v>745</v>
      </c>
      <c r="I22" s="552" t="s">
        <v>27</v>
      </c>
      <c r="J22" s="140" t="s">
        <v>28</v>
      </c>
      <c r="K22" s="140" t="s">
        <v>29</v>
      </c>
      <c r="L22" s="74" t="s">
        <v>407</v>
      </c>
      <c r="M22" s="200"/>
      <c r="N22" s="140" t="s">
        <v>30</v>
      </c>
      <c r="O22" s="140" t="s">
        <v>43</v>
      </c>
      <c r="P22" s="141">
        <v>43282</v>
      </c>
      <c r="Q22" s="142">
        <v>43465</v>
      </c>
      <c r="R22" s="40">
        <v>43320</v>
      </c>
      <c r="S22" s="81">
        <f>14+16</f>
        <v>30</v>
      </c>
      <c r="T22" s="82">
        <f>36+26</f>
        <v>62</v>
      </c>
      <c r="U22" s="79">
        <f t="shared" si="0"/>
        <v>0.4838709677419355</v>
      </c>
      <c r="V22" s="101" t="s">
        <v>499</v>
      </c>
      <c r="W22" s="272">
        <v>43489</v>
      </c>
      <c r="X22" s="273">
        <v>80</v>
      </c>
      <c r="Y22" s="269">
        <v>98</v>
      </c>
      <c r="Z22" s="270">
        <f>+X22/Y22</f>
        <v>0.81632653061224492</v>
      </c>
      <c r="AA22" s="274" t="s">
        <v>824</v>
      </c>
      <c r="AB22" s="40"/>
      <c r="AC22" s="82"/>
      <c r="AD22" s="82"/>
      <c r="AE22" s="79"/>
      <c r="AF22" s="40"/>
      <c r="AG22" s="40"/>
      <c r="AH22" s="82"/>
      <c r="AI22" s="82"/>
      <c r="AJ22" s="79"/>
      <c r="AK22" s="40"/>
      <c r="AL22" s="33"/>
      <c r="AM22" s="81"/>
      <c r="AN22" s="82"/>
      <c r="AO22" s="79" t="e">
        <v>#DIV/0!</v>
      </c>
      <c r="AP22" s="33"/>
      <c r="AQ22" s="40"/>
      <c r="AR22" s="82"/>
      <c r="AS22" s="82"/>
      <c r="AT22" s="79"/>
      <c r="AU22" s="40"/>
      <c r="AV22" s="40"/>
      <c r="AW22" s="82"/>
      <c r="AX22" s="82"/>
      <c r="AY22" s="79"/>
      <c r="AZ22" s="40"/>
      <c r="BA22" s="33"/>
      <c r="BB22" s="81"/>
      <c r="BC22" s="82"/>
      <c r="BD22" s="79" t="e">
        <f>+BB22/BC22</f>
        <v>#DIV/0!</v>
      </c>
      <c r="BE22" s="33"/>
      <c r="BF22" s="40"/>
      <c r="BG22" s="82"/>
      <c r="BH22" s="82"/>
      <c r="BI22" s="79"/>
      <c r="BJ22" s="40"/>
      <c r="BL22" s="35"/>
      <c r="BM22" s="35"/>
      <c r="BN22" s="35"/>
      <c r="BQ22" s="35"/>
      <c r="BR22" s="35"/>
      <c r="BS22" s="35"/>
      <c r="BV22" s="35"/>
      <c r="BW22" s="35"/>
      <c r="BX22" s="35"/>
      <c r="CA22" s="35"/>
      <c r="CB22" s="35"/>
      <c r="CC22" s="35"/>
    </row>
    <row r="23" spans="1:82" ht="90" customHeight="1" x14ac:dyDescent="0.25">
      <c r="B23" s="45" t="s">
        <v>307</v>
      </c>
      <c r="C23" s="540" t="s">
        <v>311</v>
      </c>
      <c r="D23" s="144" t="s">
        <v>187</v>
      </c>
      <c r="E23" s="140" t="s">
        <v>747</v>
      </c>
      <c r="F23" s="537" t="s">
        <v>48</v>
      </c>
      <c r="G23" s="140" t="s">
        <v>26</v>
      </c>
      <c r="H23" s="382" t="s">
        <v>746</v>
      </c>
      <c r="I23" s="552" t="s">
        <v>27</v>
      </c>
      <c r="J23" s="45" t="s">
        <v>28</v>
      </c>
      <c r="K23" s="45" t="s">
        <v>29</v>
      </c>
      <c r="L23" s="74" t="s">
        <v>532</v>
      </c>
      <c r="M23" s="201"/>
      <c r="N23" s="45" t="s">
        <v>30</v>
      </c>
      <c r="O23" s="45" t="s">
        <v>43</v>
      </c>
      <c r="P23" s="40">
        <v>43282</v>
      </c>
      <c r="Q23" s="73">
        <v>43465</v>
      </c>
      <c r="R23" s="40">
        <v>43320</v>
      </c>
      <c r="S23" s="82">
        <f>39+14</f>
        <v>53</v>
      </c>
      <c r="T23" s="82">
        <f>42+14</f>
        <v>56</v>
      </c>
      <c r="U23" s="79">
        <f t="shared" si="0"/>
        <v>0.9464285714285714</v>
      </c>
      <c r="V23" s="101" t="s">
        <v>499</v>
      </c>
      <c r="W23" s="272">
        <v>43489</v>
      </c>
      <c r="X23" s="273">
        <v>80</v>
      </c>
      <c r="Y23" s="269">
        <v>100</v>
      </c>
      <c r="Z23" s="270">
        <f>+X23/Y23</f>
        <v>0.8</v>
      </c>
      <c r="AA23" s="274" t="s">
        <v>499</v>
      </c>
      <c r="AB23" s="40"/>
      <c r="AC23" s="82"/>
      <c r="AD23" s="82"/>
      <c r="AE23" s="79"/>
      <c r="AF23" s="40"/>
      <c r="AG23" s="40"/>
      <c r="AH23" s="82"/>
      <c r="AI23" s="82"/>
      <c r="AJ23" s="79"/>
      <c r="AK23" s="40"/>
      <c r="AL23" s="33"/>
      <c r="AM23" s="81"/>
      <c r="AN23" s="82"/>
      <c r="AO23" s="79"/>
      <c r="AP23" s="33"/>
      <c r="AQ23" s="40"/>
      <c r="AR23" s="82"/>
      <c r="AS23" s="82"/>
      <c r="AT23" s="79"/>
      <c r="AU23" s="40"/>
      <c r="AV23" s="40"/>
      <c r="AW23" s="82"/>
      <c r="AX23" s="82"/>
      <c r="AY23" s="79"/>
      <c r="AZ23" s="40"/>
      <c r="BA23" s="33"/>
      <c r="BB23" s="81"/>
      <c r="BC23" s="82"/>
      <c r="BD23" s="79"/>
      <c r="BE23" s="33"/>
      <c r="BF23" s="40"/>
      <c r="BG23" s="82"/>
      <c r="BH23" s="82"/>
      <c r="BI23" s="79"/>
      <c r="BJ23" s="40"/>
      <c r="BL23" s="35"/>
      <c r="BM23" s="35"/>
      <c r="BN23" s="35"/>
      <c r="BQ23" s="35"/>
      <c r="BR23" s="35"/>
      <c r="BS23" s="35"/>
      <c r="BV23" s="35"/>
      <c r="BW23" s="35"/>
      <c r="BX23" s="35"/>
      <c r="CA23" s="35"/>
      <c r="CB23" s="35"/>
      <c r="CC23" s="35"/>
    </row>
    <row r="24" spans="1:82" ht="180" x14ac:dyDescent="0.25">
      <c r="B24" s="45" t="s">
        <v>307</v>
      </c>
      <c r="C24" s="320" t="s">
        <v>312</v>
      </c>
      <c r="D24" s="45" t="s">
        <v>137</v>
      </c>
      <c r="E24" s="45" t="s">
        <v>188</v>
      </c>
      <c r="F24" s="545" t="s">
        <v>189</v>
      </c>
      <c r="G24" s="45" t="s">
        <v>49</v>
      </c>
      <c r="H24" s="382" t="s">
        <v>560</v>
      </c>
      <c r="I24" s="552" t="s">
        <v>50</v>
      </c>
      <c r="J24" s="45" t="s">
        <v>51</v>
      </c>
      <c r="K24" s="45" t="s">
        <v>52</v>
      </c>
      <c r="L24" s="74" t="s">
        <v>356</v>
      </c>
      <c r="M24" s="201"/>
      <c r="N24" s="45" t="s">
        <v>53</v>
      </c>
      <c r="O24" s="45" t="s">
        <v>25</v>
      </c>
      <c r="P24" s="40">
        <v>43160</v>
      </c>
      <c r="Q24" s="73">
        <v>43465</v>
      </c>
      <c r="R24" s="99">
        <v>43256</v>
      </c>
      <c r="S24" s="81">
        <v>54</v>
      </c>
      <c r="T24" s="82">
        <v>83</v>
      </c>
      <c r="U24" s="79">
        <f t="shared" si="0"/>
        <v>0.6506024096385542</v>
      </c>
      <c r="V24" s="113" t="s">
        <v>837</v>
      </c>
      <c r="W24" s="33" t="s">
        <v>838</v>
      </c>
      <c r="X24" s="81">
        <v>85</v>
      </c>
      <c r="Y24" s="82">
        <v>87</v>
      </c>
      <c r="Z24" s="79">
        <f>+X24/Y24</f>
        <v>0.97701149425287359</v>
      </c>
      <c r="AA24" s="113" t="s">
        <v>837</v>
      </c>
      <c r="AB24" s="268">
        <v>43489</v>
      </c>
      <c r="AC24" s="269">
        <v>140</v>
      </c>
      <c r="AD24" s="269">
        <v>140</v>
      </c>
      <c r="AE24" s="270">
        <f>+AC24/AD24</f>
        <v>1</v>
      </c>
      <c r="AF24" s="271" t="s">
        <v>837</v>
      </c>
      <c r="AG24" s="40"/>
      <c r="AH24" s="82"/>
      <c r="AI24" s="82"/>
      <c r="AJ24" s="79"/>
      <c r="AK24" s="40"/>
      <c r="AL24" s="33"/>
      <c r="AM24" s="81"/>
      <c r="AN24" s="82"/>
      <c r="AO24" s="79"/>
      <c r="AP24" s="33"/>
      <c r="AQ24" s="40"/>
      <c r="AR24" s="82"/>
      <c r="AS24" s="82"/>
      <c r="AT24" s="79"/>
      <c r="AU24" s="40"/>
      <c r="AV24" s="40"/>
      <c r="AW24" s="82"/>
      <c r="AX24" s="82"/>
      <c r="AY24" s="79"/>
      <c r="AZ24" s="40"/>
      <c r="BA24" s="33"/>
      <c r="BB24" s="81"/>
      <c r="BC24" s="82"/>
      <c r="BD24" s="79"/>
      <c r="BE24" s="33"/>
      <c r="BF24" s="40"/>
      <c r="BG24" s="82"/>
      <c r="BH24" s="82"/>
      <c r="BI24" s="79"/>
      <c r="BJ24" s="40"/>
      <c r="BL24" s="35"/>
      <c r="BM24" s="35"/>
      <c r="BN24" s="35"/>
      <c r="BQ24" s="35"/>
      <c r="BR24" s="35"/>
      <c r="BS24" s="35"/>
      <c r="BV24" s="35"/>
      <c r="BW24" s="35"/>
      <c r="BX24" s="35"/>
      <c r="CA24" s="35"/>
      <c r="CB24" s="35"/>
      <c r="CC24" s="35"/>
    </row>
    <row r="25" spans="1:82" ht="126" customHeight="1" x14ac:dyDescent="0.25">
      <c r="B25" s="45" t="s">
        <v>307</v>
      </c>
      <c r="C25" s="320" t="s">
        <v>312</v>
      </c>
      <c r="D25" s="45" t="s">
        <v>137</v>
      </c>
      <c r="E25" s="45" t="s">
        <v>188</v>
      </c>
      <c r="F25" s="546" t="s">
        <v>91</v>
      </c>
      <c r="G25" s="72" t="s">
        <v>92</v>
      </c>
      <c r="H25" s="383" t="s">
        <v>561</v>
      </c>
      <c r="I25" s="552" t="s">
        <v>93</v>
      </c>
      <c r="J25" s="72" t="s">
        <v>94</v>
      </c>
      <c r="K25" s="72" t="s">
        <v>95</v>
      </c>
      <c r="L25" s="45" t="s">
        <v>36</v>
      </c>
      <c r="M25" s="204"/>
      <c r="N25" s="72" t="s">
        <v>97</v>
      </c>
      <c r="O25" s="72" t="s">
        <v>98</v>
      </c>
      <c r="P25" s="44">
        <v>43191</v>
      </c>
      <c r="Q25" s="75">
        <v>43465</v>
      </c>
      <c r="R25" s="43"/>
      <c r="S25" s="82"/>
      <c r="T25" s="82"/>
      <c r="U25" s="79"/>
      <c r="V25" s="45"/>
      <c r="W25" s="45"/>
      <c r="X25" s="82"/>
      <c r="Y25" s="82"/>
      <c r="Z25" s="79"/>
      <c r="AA25" s="45"/>
      <c r="AB25" s="45"/>
      <c r="AC25" s="82"/>
      <c r="AD25" s="82"/>
      <c r="AE25" s="79"/>
      <c r="AF25" s="45"/>
      <c r="AG25" s="45"/>
      <c r="AH25" s="82"/>
      <c r="AI25" s="82"/>
      <c r="AJ25" s="79"/>
      <c r="AK25" s="45"/>
      <c r="AL25" s="45"/>
      <c r="AM25" s="82"/>
      <c r="AN25" s="82"/>
      <c r="AO25" s="79"/>
      <c r="AP25" s="45"/>
      <c r="AQ25" s="45"/>
      <c r="AR25" s="82"/>
      <c r="AS25" s="82"/>
      <c r="AT25" s="79"/>
      <c r="AU25" s="45"/>
      <c r="AV25" s="45"/>
      <c r="AW25" s="82"/>
      <c r="AX25" s="82"/>
      <c r="AY25" s="79"/>
      <c r="AZ25" s="45"/>
      <c r="BA25" s="45"/>
      <c r="BB25" s="82"/>
      <c r="BC25" s="82"/>
      <c r="BD25" s="79"/>
      <c r="BE25" s="45"/>
      <c r="BF25" s="45"/>
      <c r="BG25" s="82"/>
      <c r="BH25" s="82"/>
      <c r="BI25" s="79"/>
      <c r="BJ25" s="45"/>
      <c r="BK25" s="45"/>
      <c r="BL25" s="82"/>
      <c r="BM25" s="82"/>
      <c r="BN25" s="79"/>
      <c r="BO25" s="45"/>
      <c r="BP25" s="45"/>
      <c r="BQ25" s="82"/>
      <c r="BR25" s="82"/>
      <c r="BS25" s="79"/>
      <c r="BT25" s="45"/>
      <c r="BU25" s="45"/>
      <c r="BV25" s="82"/>
      <c r="BW25" s="82"/>
      <c r="BX25" s="79"/>
      <c r="BY25" s="45"/>
      <c r="BZ25" s="33"/>
      <c r="CA25" s="81"/>
      <c r="CB25" s="82"/>
      <c r="CC25" s="79"/>
      <c r="CD25" s="33"/>
    </row>
    <row r="26" spans="1:82" ht="148.15" customHeight="1" x14ac:dyDescent="0.25">
      <c r="B26" s="45" t="s">
        <v>307</v>
      </c>
      <c r="C26" s="320" t="s">
        <v>312</v>
      </c>
      <c r="D26" s="45" t="s">
        <v>137</v>
      </c>
      <c r="E26" s="45" t="s">
        <v>188</v>
      </c>
      <c r="F26" s="547" t="s">
        <v>848</v>
      </c>
      <c r="G26" s="144" t="s">
        <v>99</v>
      </c>
      <c r="H26" s="382" t="s">
        <v>562</v>
      </c>
      <c r="I26" s="552" t="s">
        <v>100</v>
      </c>
      <c r="J26" s="144" t="s">
        <v>101</v>
      </c>
      <c r="K26" s="144" t="s">
        <v>102</v>
      </c>
      <c r="L26" s="72" t="s">
        <v>407</v>
      </c>
      <c r="M26" s="198"/>
      <c r="N26" s="144" t="s">
        <v>103</v>
      </c>
      <c r="O26" s="144" t="s">
        <v>98</v>
      </c>
      <c r="P26" s="145">
        <v>43282</v>
      </c>
      <c r="Q26" s="146">
        <v>43465</v>
      </c>
      <c r="R26" s="294">
        <v>43490</v>
      </c>
      <c r="S26" s="269">
        <v>3</v>
      </c>
      <c r="T26" s="269">
        <v>3</v>
      </c>
      <c r="U26" s="270">
        <f>+S26/T26</f>
        <v>1</v>
      </c>
      <c r="V26" s="277" t="s">
        <v>1158</v>
      </c>
      <c r="W26" s="45"/>
      <c r="X26" s="82"/>
      <c r="Y26" s="82"/>
      <c r="Z26" s="79"/>
      <c r="AA26" s="45"/>
      <c r="AB26" s="45"/>
      <c r="AC26" s="82"/>
      <c r="AD26" s="82"/>
      <c r="AE26" s="79"/>
      <c r="AF26" s="45"/>
      <c r="AG26" s="45"/>
      <c r="AH26" s="82"/>
      <c r="AI26" s="82"/>
      <c r="AJ26" s="79"/>
      <c r="AK26" s="45"/>
      <c r="AL26" s="45"/>
      <c r="AM26" s="82"/>
      <c r="AN26" s="82"/>
      <c r="AO26" s="79"/>
      <c r="AP26" s="45"/>
      <c r="AQ26" s="45"/>
      <c r="AR26" s="82"/>
      <c r="AS26" s="82"/>
      <c r="AT26" s="79"/>
      <c r="AU26" s="45"/>
      <c r="AV26" s="45"/>
      <c r="AW26" s="82"/>
      <c r="AX26" s="82"/>
      <c r="AY26" s="79"/>
      <c r="AZ26" s="45"/>
      <c r="BA26" s="45"/>
      <c r="BB26" s="82"/>
      <c r="BC26" s="82"/>
      <c r="BD26" s="79"/>
      <c r="BE26" s="45"/>
      <c r="BF26" s="45"/>
      <c r="BG26" s="82"/>
      <c r="BH26" s="82"/>
      <c r="BI26" s="79"/>
      <c r="BJ26" s="45"/>
      <c r="BK26" s="45"/>
      <c r="BL26" s="82"/>
      <c r="BM26" s="82"/>
      <c r="BN26" s="79"/>
      <c r="BO26" s="45"/>
      <c r="BP26" s="45"/>
      <c r="BQ26" s="82"/>
      <c r="BR26" s="82"/>
      <c r="BS26" s="79"/>
      <c r="BT26" s="45"/>
      <c r="BU26" s="45"/>
      <c r="BV26" s="82"/>
      <c r="BW26" s="82"/>
      <c r="BX26" s="79"/>
      <c r="BY26" s="45"/>
      <c r="BZ26" s="33"/>
      <c r="CA26" s="81"/>
      <c r="CB26" s="82"/>
      <c r="CC26" s="79"/>
      <c r="CD26" s="33"/>
    </row>
    <row r="27" spans="1:82" ht="179.45" customHeight="1" x14ac:dyDescent="0.25">
      <c r="B27" s="45" t="s">
        <v>307</v>
      </c>
      <c r="C27" s="320" t="s">
        <v>312</v>
      </c>
      <c r="D27" s="380" t="s">
        <v>137</v>
      </c>
      <c r="E27" s="45" t="s">
        <v>383</v>
      </c>
      <c r="F27" s="536" t="s">
        <v>104</v>
      </c>
      <c r="G27" s="45" t="s">
        <v>59</v>
      </c>
      <c r="H27" s="382" t="s">
        <v>563</v>
      </c>
      <c r="I27" s="552" t="s">
        <v>722</v>
      </c>
      <c r="J27" s="45" t="s">
        <v>60</v>
      </c>
      <c r="K27" s="45" t="s">
        <v>61</v>
      </c>
      <c r="L27" s="45" t="s">
        <v>550</v>
      </c>
      <c r="M27" s="204"/>
      <c r="N27" s="45" t="s">
        <v>53</v>
      </c>
      <c r="O27" s="45" t="s">
        <v>43</v>
      </c>
      <c r="P27" s="40">
        <v>43160</v>
      </c>
      <c r="Q27" s="73">
        <v>43465</v>
      </c>
      <c r="R27" s="99">
        <v>43348</v>
      </c>
      <c r="S27" s="81">
        <v>28</v>
      </c>
      <c r="T27" s="82">
        <v>49</v>
      </c>
      <c r="U27" s="79">
        <v>0.56999999999999995</v>
      </c>
      <c r="V27" s="113" t="s">
        <v>849</v>
      </c>
      <c r="W27" s="268">
        <v>40194</v>
      </c>
      <c r="X27" s="269">
        <v>49</v>
      </c>
      <c r="Y27" s="269">
        <v>49</v>
      </c>
      <c r="Z27" s="270">
        <f>+X27/Y27</f>
        <v>1</v>
      </c>
      <c r="AA27" s="271" t="s">
        <v>1123</v>
      </c>
      <c r="AB27" s="40"/>
      <c r="AC27" s="82"/>
      <c r="AD27" s="82"/>
      <c r="AE27" s="79"/>
      <c r="AF27" s="40"/>
      <c r="AG27" s="33"/>
      <c r="AH27" s="81"/>
      <c r="AI27" s="82"/>
      <c r="AJ27" s="79"/>
      <c r="AK27" s="33"/>
      <c r="AL27" s="40"/>
      <c r="AM27" s="82"/>
      <c r="AN27" s="82"/>
      <c r="AO27" s="79"/>
      <c r="AP27" s="40"/>
      <c r="AQ27" s="40"/>
      <c r="AR27" s="82"/>
      <c r="AS27" s="82"/>
      <c r="AT27" s="79"/>
      <c r="AU27" s="40"/>
      <c r="AV27" s="33"/>
      <c r="AW27" s="81"/>
      <c r="AX27" s="82"/>
      <c r="AY27" s="79"/>
      <c r="AZ27" s="33"/>
      <c r="BA27" s="40"/>
      <c r="BB27" s="82"/>
      <c r="BC27" s="82"/>
      <c r="BD27" s="79"/>
      <c r="BE27" s="33"/>
      <c r="BG27" s="35"/>
      <c r="BH27" s="35"/>
      <c r="BI27" s="35"/>
      <c r="BL27" s="35"/>
      <c r="BM27" s="35"/>
      <c r="BN27" s="35"/>
      <c r="BQ27" s="35"/>
      <c r="BR27" s="35"/>
      <c r="BS27" s="35"/>
      <c r="BV27" s="35"/>
      <c r="BW27" s="35"/>
      <c r="BX27" s="35"/>
      <c r="CA27" s="35"/>
      <c r="CB27" s="35"/>
      <c r="CC27" s="35"/>
    </row>
    <row r="28" spans="1:82" ht="158.44999999999999" customHeight="1" x14ac:dyDescent="0.25">
      <c r="B28" s="45" t="s">
        <v>307</v>
      </c>
      <c r="C28" s="320" t="s">
        <v>312</v>
      </c>
      <c r="D28" s="45" t="s">
        <v>137</v>
      </c>
      <c r="E28" s="45" t="s">
        <v>137</v>
      </c>
      <c r="F28" s="536" t="s">
        <v>357</v>
      </c>
      <c r="G28" s="45" t="s">
        <v>59</v>
      </c>
      <c r="H28" s="382" t="s">
        <v>564</v>
      </c>
      <c r="I28" s="552" t="s">
        <v>723</v>
      </c>
      <c r="J28" s="45" t="s">
        <v>60</v>
      </c>
      <c r="K28" s="45" t="s">
        <v>61</v>
      </c>
      <c r="L28" s="45" t="s">
        <v>548</v>
      </c>
      <c r="M28" s="204"/>
      <c r="N28" s="45" t="s">
        <v>53</v>
      </c>
      <c r="O28" s="45" t="s">
        <v>43</v>
      </c>
      <c r="P28" s="40">
        <v>43160</v>
      </c>
      <c r="Q28" s="73">
        <v>43465</v>
      </c>
      <c r="R28" s="99">
        <v>43348</v>
      </c>
      <c r="S28" s="81">
        <v>16</v>
      </c>
      <c r="T28" s="82">
        <v>30</v>
      </c>
      <c r="U28" s="79">
        <f>+S28/T28</f>
        <v>0.53333333333333333</v>
      </c>
      <c r="V28" s="113" t="s">
        <v>849</v>
      </c>
      <c r="W28" s="268">
        <v>40194</v>
      </c>
      <c r="X28" s="269">
        <v>30</v>
      </c>
      <c r="Y28" s="269">
        <v>30</v>
      </c>
      <c r="Z28" s="270">
        <f>+X28/Y28</f>
        <v>1</v>
      </c>
      <c r="AA28" s="271" t="s">
        <v>1123</v>
      </c>
      <c r="AB28" s="40"/>
      <c r="AC28" s="82"/>
      <c r="AD28" s="82"/>
      <c r="AE28" s="79"/>
      <c r="AF28" s="40"/>
      <c r="AG28" s="33"/>
      <c r="AH28" s="81"/>
      <c r="AI28" s="82"/>
      <c r="AJ28" s="79"/>
      <c r="AK28" s="33"/>
      <c r="AL28" s="40"/>
      <c r="AM28" s="82"/>
      <c r="AN28" s="82"/>
      <c r="AO28" s="79"/>
      <c r="AP28" s="40"/>
      <c r="AQ28" s="40"/>
      <c r="AR28" s="82"/>
      <c r="AS28" s="82"/>
      <c r="AT28" s="79"/>
      <c r="AU28" s="40"/>
      <c r="AV28" s="33"/>
      <c r="AW28" s="81"/>
      <c r="AX28" s="82"/>
      <c r="AY28" s="79"/>
      <c r="AZ28" s="33"/>
      <c r="BA28" s="40"/>
      <c r="BB28" s="82"/>
      <c r="BC28" s="82"/>
      <c r="BD28" s="79"/>
      <c r="BE28" s="33"/>
      <c r="BG28" s="35"/>
      <c r="BH28" s="35"/>
      <c r="BI28" s="35"/>
      <c r="BL28" s="35"/>
      <c r="BM28" s="35"/>
      <c r="BN28" s="35"/>
      <c r="BQ28" s="35"/>
      <c r="BR28" s="35"/>
      <c r="BS28" s="35"/>
      <c r="BV28" s="35"/>
      <c r="BW28" s="35"/>
      <c r="BX28" s="35"/>
      <c r="CA28" s="35"/>
      <c r="CB28" s="35"/>
      <c r="CC28" s="35"/>
    </row>
    <row r="29" spans="1:82" s="148" customFormat="1" ht="165" x14ac:dyDescent="0.25">
      <c r="A29" s="147"/>
      <c r="B29" s="45" t="s">
        <v>307</v>
      </c>
      <c r="C29" s="320" t="s">
        <v>312</v>
      </c>
      <c r="D29" s="45" t="s">
        <v>137</v>
      </c>
      <c r="E29" s="45" t="s">
        <v>137</v>
      </c>
      <c r="F29" s="536" t="s">
        <v>357</v>
      </c>
      <c r="G29" s="74" t="s">
        <v>724</v>
      </c>
      <c r="H29" s="382" t="s">
        <v>565</v>
      </c>
      <c r="I29" s="552" t="s">
        <v>316</v>
      </c>
      <c r="J29" s="74" t="s">
        <v>726</v>
      </c>
      <c r="K29" s="74" t="s">
        <v>35</v>
      </c>
      <c r="L29" s="45" t="s">
        <v>548</v>
      </c>
      <c r="M29" s="201"/>
      <c r="N29" s="74" t="s">
        <v>727</v>
      </c>
      <c r="O29" s="74" t="s">
        <v>114</v>
      </c>
      <c r="P29" s="40">
        <v>43160</v>
      </c>
      <c r="Q29" s="73">
        <v>43465</v>
      </c>
      <c r="R29" s="115">
        <v>43195</v>
      </c>
      <c r="S29" s="108">
        <v>6</v>
      </c>
      <c r="T29" s="105">
        <v>6</v>
      </c>
      <c r="U29" s="79">
        <f>+S29/T29</f>
        <v>1</v>
      </c>
      <c r="V29" s="113" t="s">
        <v>1088</v>
      </c>
      <c r="W29" s="115">
        <v>43228</v>
      </c>
      <c r="X29" s="108">
        <v>190</v>
      </c>
      <c r="Y29" s="106">
        <v>205</v>
      </c>
      <c r="Z29" s="79">
        <f>+X29/Y29</f>
        <v>0.92682926829268297</v>
      </c>
      <c r="AA29" s="113" t="s">
        <v>1088</v>
      </c>
      <c r="AB29" s="115">
        <v>43256</v>
      </c>
      <c r="AC29" s="108">
        <v>105</v>
      </c>
      <c r="AD29" s="107">
        <v>117</v>
      </c>
      <c r="AE29" s="79">
        <f>+AC29/AD29</f>
        <v>0.89743589743589747</v>
      </c>
      <c r="AF29" s="113" t="s">
        <v>1088</v>
      </c>
      <c r="AG29" s="115">
        <v>43285</v>
      </c>
      <c r="AH29" s="108">
        <v>59</v>
      </c>
      <c r="AI29" s="107">
        <v>67</v>
      </c>
      <c r="AJ29" s="79">
        <f>+AH29/AI29</f>
        <v>0.88059701492537312</v>
      </c>
      <c r="AK29" s="113" t="s">
        <v>1088</v>
      </c>
      <c r="AL29" s="115">
        <v>43319</v>
      </c>
      <c r="AM29" s="108">
        <v>1</v>
      </c>
      <c r="AN29" s="107">
        <v>1</v>
      </c>
      <c r="AO29" s="79">
        <f>+AM29/AN29</f>
        <v>1</v>
      </c>
      <c r="AP29" s="113" t="s">
        <v>1088</v>
      </c>
      <c r="AQ29" s="279">
        <v>43347</v>
      </c>
      <c r="AR29" s="280">
        <v>145</v>
      </c>
      <c r="AS29" s="281">
        <v>155</v>
      </c>
      <c r="AT29" s="112">
        <f>+AR29/AS29</f>
        <v>0.93548387096774188</v>
      </c>
      <c r="AU29" s="113" t="s">
        <v>1088</v>
      </c>
      <c r="AV29" s="115">
        <v>43378</v>
      </c>
      <c r="AW29" s="109">
        <v>39</v>
      </c>
      <c r="AX29" s="82">
        <v>41</v>
      </c>
      <c r="AY29" s="79">
        <f>+AW29/AX29</f>
        <v>0.95121951219512191</v>
      </c>
      <c r="AZ29" s="113" t="s">
        <v>1088</v>
      </c>
      <c r="BA29" s="115">
        <v>43409</v>
      </c>
      <c r="BB29" s="109">
        <v>47</v>
      </c>
      <c r="BC29" s="82">
        <v>52</v>
      </c>
      <c r="BD29" s="79">
        <f>+BB29/BC29</f>
        <v>0.90384615384615385</v>
      </c>
      <c r="BE29" s="113" t="s">
        <v>1088</v>
      </c>
      <c r="BF29" s="115">
        <v>43439</v>
      </c>
      <c r="BG29" s="109">
        <v>110</v>
      </c>
      <c r="BH29" s="82">
        <v>120</v>
      </c>
      <c r="BI29" s="79">
        <f>+BG29/BH29</f>
        <v>0.91666666666666663</v>
      </c>
      <c r="BJ29" s="113" t="s">
        <v>1088</v>
      </c>
      <c r="BK29" s="278">
        <v>43481</v>
      </c>
      <c r="BL29" s="282">
        <v>887</v>
      </c>
      <c r="BM29" s="269">
        <v>961</v>
      </c>
      <c r="BN29" s="270">
        <f>+BL29/BM29</f>
        <v>0.92299687825182097</v>
      </c>
      <c r="BO29" s="274" t="s">
        <v>1088</v>
      </c>
      <c r="BP29" s="108"/>
      <c r="BQ29" s="109"/>
      <c r="BR29" s="82"/>
      <c r="BS29" s="79"/>
      <c r="BT29" s="108"/>
      <c r="BU29" s="108"/>
      <c r="BV29" s="109"/>
      <c r="BW29" s="82"/>
      <c r="BX29" s="79"/>
      <c r="BY29" s="108"/>
      <c r="BZ29" s="108"/>
      <c r="CA29" s="109"/>
      <c r="CB29" s="82"/>
      <c r="CC29" s="79"/>
      <c r="CD29" s="108"/>
    </row>
    <row r="30" spans="1:82" s="148" customFormat="1" ht="165" x14ac:dyDescent="0.25">
      <c r="A30" s="147"/>
      <c r="B30" s="45" t="s">
        <v>307</v>
      </c>
      <c r="C30" s="320" t="s">
        <v>312</v>
      </c>
      <c r="D30" s="45" t="s">
        <v>137</v>
      </c>
      <c r="E30" s="45" t="s">
        <v>137</v>
      </c>
      <c r="F30" s="536" t="s">
        <v>357</v>
      </c>
      <c r="G30" s="74" t="s">
        <v>724</v>
      </c>
      <c r="H30" s="382" t="s">
        <v>566</v>
      </c>
      <c r="I30" s="552" t="s">
        <v>317</v>
      </c>
      <c r="J30" s="74" t="s">
        <v>726</v>
      </c>
      <c r="K30" s="74" t="s">
        <v>35</v>
      </c>
      <c r="L30" s="45" t="s">
        <v>548</v>
      </c>
      <c r="M30" s="201"/>
      <c r="N30" s="74" t="s">
        <v>728</v>
      </c>
      <c r="O30" s="45" t="s">
        <v>98</v>
      </c>
      <c r="P30" s="40">
        <v>43160</v>
      </c>
      <c r="Q30" s="73">
        <v>43465</v>
      </c>
      <c r="R30" s="434">
        <v>43479</v>
      </c>
      <c r="S30" s="435">
        <v>60</v>
      </c>
      <c r="T30" s="432">
        <v>73</v>
      </c>
      <c r="U30" s="433">
        <f>+S30/T30</f>
        <v>0.82191780821917804</v>
      </c>
      <c r="V30" s="436" t="s">
        <v>1094</v>
      </c>
      <c r="W30" s="108"/>
      <c r="X30" s="109"/>
      <c r="Y30" s="82"/>
      <c r="Z30" s="79"/>
      <c r="AA30" s="108"/>
      <c r="AB30" s="108"/>
      <c r="AC30" s="109"/>
      <c r="AD30" s="82"/>
      <c r="AE30" s="79"/>
      <c r="AF30" s="108"/>
      <c r="AG30" s="108"/>
      <c r="AH30" s="109"/>
      <c r="AI30" s="82"/>
      <c r="AJ30" s="79"/>
      <c r="AK30" s="108"/>
      <c r="AL30" s="108"/>
      <c r="AM30" s="109"/>
      <c r="AN30" s="82"/>
      <c r="AO30" s="79"/>
      <c r="AP30" s="108"/>
      <c r="AQ30" s="108"/>
      <c r="AR30" s="109"/>
      <c r="AS30" s="82"/>
      <c r="AT30" s="79"/>
      <c r="AU30" s="108"/>
      <c r="AV30" s="108"/>
      <c r="AW30" s="109"/>
      <c r="AX30" s="82"/>
      <c r="AY30" s="79"/>
      <c r="AZ30" s="108"/>
      <c r="BA30" s="108"/>
      <c r="BB30" s="109"/>
      <c r="BC30" s="82"/>
      <c r="BD30" s="79"/>
      <c r="BE30" s="108"/>
      <c r="BF30" s="108"/>
      <c r="BG30" s="109"/>
      <c r="BH30" s="82"/>
      <c r="BI30" s="79"/>
      <c r="BJ30" s="108"/>
      <c r="BK30" s="108"/>
      <c r="BL30" s="109"/>
      <c r="BM30" s="82"/>
      <c r="BN30" s="79"/>
      <c r="BO30" s="108"/>
      <c r="BP30" s="108"/>
      <c r="BQ30" s="109"/>
      <c r="BR30" s="82"/>
      <c r="BS30" s="79"/>
      <c r="BT30" s="108"/>
      <c r="BU30" s="108"/>
      <c r="BV30" s="109"/>
      <c r="BW30" s="82"/>
      <c r="BX30" s="79"/>
      <c r="BY30" s="108"/>
      <c r="BZ30" s="108"/>
      <c r="CA30" s="109"/>
      <c r="CB30" s="82"/>
      <c r="CC30" s="79"/>
      <c r="CD30" s="108"/>
    </row>
    <row r="31" spans="1:82" s="148" customFormat="1" ht="165" x14ac:dyDescent="0.25">
      <c r="A31" s="147"/>
      <c r="B31" s="45" t="s">
        <v>307</v>
      </c>
      <c r="C31" s="320" t="s">
        <v>312</v>
      </c>
      <c r="D31" s="45" t="s">
        <v>137</v>
      </c>
      <c r="E31" s="45" t="s">
        <v>137</v>
      </c>
      <c r="F31" s="536" t="s">
        <v>357</v>
      </c>
      <c r="G31" s="45" t="s">
        <v>725</v>
      </c>
      <c r="H31" s="382" t="s">
        <v>567</v>
      </c>
      <c r="I31" s="552" t="s">
        <v>318</v>
      </c>
      <c r="J31" s="74" t="s">
        <v>730</v>
      </c>
      <c r="K31" s="74" t="s">
        <v>731</v>
      </c>
      <c r="L31" s="45" t="s">
        <v>548</v>
      </c>
      <c r="M31" s="201"/>
      <c r="N31" s="74" t="s">
        <v>729</v>
      </c>
      <c r="O31" s="45" t="s">
        <v>114</v>
      </c>
      <c r="P31" s="40">
        <v>43160</v>
      </c>
      <c r="Q31" s="73">
        <v>43465</v>
      </c>
      <c r="R31" s="115">
        <v>43195</v>
      </c>
      <c r="S31" s="108">
        <v>0</v>
      </c>
      <c r="T31" s="105">
        <v>53</v>
      </c>
      <c r="U31" s="79">
        <f t="shared" ref="U31:U54" si="2">+S31/T31</f>
        <v>0</v>
      </c>
      <c r="V31" s="113" t="s">
        <v>1096</v>
      </c>
      <c r="W31" s="115">
        <v>43228</v>
      </c>
      <c r="X31" s="108">
        <v>0</v>
      </c>
      <c r="Y31" s="106">
        <v>50</v>
      </c>
      <c r="Z31" s="79">
        <f t="shared" ref="Z31:Z38" si="3">+X31/Y31</f>
        <v>0</v>
      </c>
      <c r="AA31" s="113" t="s">
        <v>1096</v>
      </c>
      <c r="AB31" s="115">
        <v>43256</v>
      </c>
      <c r="AC31" s="108">
        <v>41</v>
      </c>
      <c r="AD31" s="106">
        <v>41</v>
      </c>
      <c r="AE31" s="79">
        <f>+AC31/AD31</f>
        <v>1</v>
      </c>
      <c r="AF31" s="113" t="s">
        <v>1096</v>
      </c>
      <c r="AG31" s="115">
        <v>43285</v>
      </c>
      <c r="AH31" s="108">
        <v>5</v>
      </c>
      <c r="AI31" s="106">
        <v>5</v>
      </c>
      <c r="AJ31" s="79">
        <f>+AH31/AI31</f>
        <v>1</v>
      </c>
      <c r="AK31" s="113" t="s">
        <v>1096</v>
      </c>
      <c r="AL31" s="115">
        <v>43319</v>
      </c>
      <c r="AM31" s="108">
        <v>0</v>
      </c>
      <c r="AN31" s="107">
        <v>51</v>
      </c>
      <c r="AO31" s="79">
        <f>+AM31/AN31</f>
        <v>0</v>
      </c>
      <c r="AP31" s="113" t="s">
        <v>1096</v>
      </c>
      <c r="AQ31" s="115">
        <v>43347</v>
      </c>
      <c r="AR31" s="108">
        <v>40</v>
      </c>
      <c r="AS31" s="107">
        <v>40</v>
      </c>
      <c r="AT31" s="79">
        <f>+AR31/AS31</f>
        <v>1</v>
      </c>
      <c r="AU31" s="113" t="s">
        <v>1096</v>
      </c>
      <c r="AV31" s="115">
        <v>43378</v>
      </c>
      <c r="AW31" s="109">
        <v>44</v>
      </c>
      <c r="AX31" s="82">
        <v>44</v>
      </c>
      <c r="AY31" s="79">
        <f>+AW31/AX31</f>
        <v>1</v>
      </c>
      <c r="AZ31" s="113" t="s">
        <v>1096</v>
      </c>
      <c r="BA31" s="115">
        <v>43409</v>
      </c>
      <c r="BB31" s="109">
        <v>27</v>
      </c>
      <c r="BC31" s="82">
        <v>27</v>
      </c>
      <c r="BD31" s="79">
        <f>+BB31/BC31</f>
        <v>1</v>
      </c>
      <c r="BE31" s="113" t="s">
        <v>1096</v>
      </c>
      <c r="BF31" s="115">
        <v>43439</v>
      </c>
      <c r="BG31" s="109">
        <v>23</v>
      </c>
      <c r="BH31" s="82">
        <v>23</v>
      </c>
      <c r="BI31" s="79">
        <f>+BG31/BH31</f>
        <v>1</v>
      </c>
      <c r="BJ31" s="113" t="s">
        <v>1096</v>
      </c>
      <c r="BK31" s="391">
        <v>43116</v>
      </c>
      <c r="BL31" s="392">
        <v>212</v>
      </c>
      <c r="BM31" s="269">
        <v>400</v>
      </c>
      <c r="BN31" s="270">
        <f>+BL31/BM31</f>
        <v>0.53</v>
      </c>
      <c r="BO31" s="274" t="s">
        <v>1096</v>
      </c>
      <c r="BP31" s="149"/>
      <c r="BQ31" s="150"/>
      <c r="BR31" s="82"/>
      <c r="BS31" s="79"/>
      <c r="BT31" s="149"/>
      <c r="BU31" s="149"/>
      <c r="BV31" s="150"/>
      <c r="BW31" s="82"/>
      <c r="BX31" s="79"/>
      <c r="BY31" s="149"/>
      <c r="BZ31" s="149"/>
      <c r="CA31" s="150"/>
      <c r="CB31" s="82"/>
      <c r="CC31" s="79"/>
      <c r="CD31" s="149"/>
    </row>
    <row r="32" spans="1:82" s="148" customFormat="1" ht="165" x14ac:dyDescent="0.25">
      <c r="A32" s="147"/>
      <c r="B32" s="45" t="s">
        <v>307</v>
      </c>
      <c r="C32" s="320" t="s">
        <v>312</v>
      </c>
      <c r="D32" s="45" t="s">
        <v>137</v>
      </c>
      <c r="E32" s="45" t="s">
        <v>137</v>
      </c>
      <c r="F32" s="536" t="s">
        <v>357</v>
      </c>
      <c r="G32" s="45" t="s">
        <v>491</v>
      </c>
      <c r="H32" s="382" t="s">
        <v>568</v>
      </c>
      <c r="I32" s="552" t="s">
        <v>319</v>
      </c>
      <c r="J32" s="45" t="s">
        <v>489</v>
      </c>
      <c r="K32" s="45" t="s">
        <v>490</v>
      </c>
      <c r="L32" s="45" t="s">
        <v>548</v>
      </c>
      <c r="M32" s="204"/>
      <c r="N32" s="45" t="s">
        <v>492</v>
      </c>
      <c r="O32" s="45" t="s">
        <v>17</v>
      </c>
      <c r="P32" s="40">
        <v>43160</v>
      </c>
      <c r="Q32" s="73">
        <v>43465</v>
      </c>
      <c r="R32" s="115">
        <v>43228</v>
      </c>
      <c r="S32" s="108">
        <v>6</v>
      </c>
      <c r="T32" s="106">
        <v>6</v>
      </c>
      <c r="U32" s="79">
        <f t="shared" si="2"/>
        <v>1</v>
      </c>
      <c r="V32" s="113" t="s">
        <v>1099</v>
      </c>
      <c r="W32" s="115">
        <v>43285</v>
      </c>
      <c r="X32" s="108">
        <v>22</v>
      </c>
      <c r="Y32" s="107">
        <v>22</v>
      </c>
      <c r="Z32" s="79">
        <f t="shared" si="3"/>
        <v>1</v>
      </c>
      <c r="AA32" s="113" t="s">
        <v>1099</v>
      </c>
      <c r="AB32" s="115">
        <v>43347</v>
      </c>
      <c r="AC32" s="108">
        <v>5</v>
      </c>
      <c r="AD32" s="107">
        <v>5</v>
      </c>
      <c r="AE32" s="79">
        <f>+AC32/AD32</f>
        <v>1</v>
      </c>
      <c r="AF32" s="113" t="s">
        <v>1099</v>
      </c>
      <c r="AG32" s="40">
        <v>43409</v>
      </c>
      <c r="AH32" s="45">
        <v>0</v>
      </c>
      <c r="AI32" s="45">
        <v>0</v>
      </c>
      <c r="AJ32" s="77">
        <v>0</v>
      </c>
      <c r="AK32" s="113" t="s">
        <v>1099</v>
      </c>
      <c r="AL32" s="272">
        <v>43479</v>
      </c>
      <c r="AM32" s="273">
        <v>4</v>
      </c>
      <c r="AN32" s="269">
        <v>4</v>
      </c>
      <c r="AO32" s="270">
        <f>+AM32/AN32</f>
        <v>1</v>
      </c>
      <c r="AP32" s="274" t="s">
        <v>1099</v>
      </c>
      <c r="AQ32" s="40"/>
      <c r="AR32" s="82"/>
      <c r="AS32" s="82"/>
      <c r="AT32" s="79"/>
      <c r="AU32" s="45"/>
      <c r="AV32" s="33"/>
      <c r="AW32" s="81"/>
      <c r="AX32" s="82"/>
      <c r="AY32" s="79"/>
      <c r="AZ32" s="33"/>
      <c r="BA32" s="40"/>
      <c r="BB32" s="82"/>
      <c r="BC32" s="82"/>
      <c r="BD32" s="79"/>
      <c r="BE32" s="45"/>
      <c r="BF32" s="33"/>
      <c r="BG32" s="81"/>
      <c r="BH32" s="82"/>
      <c r="BI32" s="79"/>
      <c r="BJ32" s="33"/>
      <c r="BK32" s="40"/>
      <c r="BL32" s="82"/>
      <c r="BM32" s="82"/>
      <c r="BN32" s="79"/>
      <c r="BO32" s="45"/>
    </row>
    <row r="33" spans="1:82" s="148" customFormat="1" ht="78.75" customHeight="1" x14ac:dyDescent="0.25">
      <c r="A33" s="147"/>
      <c r="B33" s="45" t="s">
        <v>307</v>
      </c>
      <c r="C33" s="320" t="s">
        <v>312</v>
      </c>
      <c r="D33" s="45" t="s">
        <v>137</v>
      </c>
      <c r="E33" s="45" t="s">
        <v>137</v>
      </c>
      <c r="F33" s="536" t="s">
        <v>357</v>
      </c>
      <c r="G33" s="45" t="s">
        <v>493</v>
      </c>
      <c r="H33" s="382" t="s">
        <v>569</v>
      </c>
      <c r="I33" s="552" t="s">
        <v>320</v>
      </c>
      <c r="J33" s="45" t="s">
        <v>494</v>
      </c>
      <c r="K33" s="45" t="s">
        <v>244</v>
      </c>
      <c r="L33" s="45" t="s">
        <v>548</v>
      </c>
      <c r="M33" s="204"/>
      <c r="N33" s="45" t="s">
        <v>495</v>
      </c>
      <c r="O33" s="45" t="s">
        <v>25</v>
      </c>
      <c r="P33" s="40">
        <v>43160</v>
      </c>
      <c r="Q33" s="73">
        <v>43465</v>
      </c>
      <c r="R33" s="115">
        <v>43256</v>
      </c>
      <c r="S33" s="107">
        <v>2</v>
      </c>
      <c r="T33" s="107">
        <v>10</v>
      </c>
      <c r="U33" s="79">
        <f t="shared" si="2"/>
        <v>0.2</v>
      </c>
      <c r="V33" s="33" t="s">
        <v>823</v>
      </c>
      <c r="W33" s="115">
        <v>43347</v>
      </c>
      <c r="X33" s="33">
        <v>2</v>
      </c>
      <c r="Y33" s="107">
        <v>2</v>
      </c>
      <c r="Z33" s="79">
        <f t="shared" si="3"/>
        <v>1</v>
      </c>
      <c r="AA33" s="33" t="s">
        <v>823</v>
      </c>
      <c r="AB33" s="268">
        <v>43479</v>
      </c>
      <c r="AC33" s="430">
        <v>8</v>
      </c>
      <c r="AD33" s="430">
        <v>8</v>
      </c>
      <c r="AE33" s="270">
        <f>+AC33/AD33</f>
        <v>1</v>
      </c>
      <c r="AF33" s="271" t="s">
        <v>1100</v>
      </c>
      <c r="AG33" s="40"/>
      <c r="AH33" s="40"/>
      <c r="AI33" s="40"/>
      <c r="AJ33" s="77"/>
      <c r="AK33" s="40"/>
      <c r="AL33" s="33"/>
      <c r="AM33" s="33"/>
      <c r="AN33" s="40"/>
      <c r="AO33" s="77"/>
      <c r="AP33" s="33"/>
      <c r="AQ33" s="40"/>
      <c r="AR33" s="40"/>
      <c r="AS33" s="40"/>
      <c r="AT33" s="77"/>
      <c r="AU33" s="40"/>
      <c r="AV33" s="40"/>
      <c r="AW33" s="40"/>
      <c r="AX33" s="40"/>
      <c r="AY33" s="77"/>
      <c r="AZ33" s="40"/>
      <c r="BA33" s="33"/>
      <c r="BB33" s="33"/>
      <c r="BC33" s="40"/>
      <c r="BD33" s="77"/>
      <c r="BE33" s="33"/>
      <c r="BF33" s="40"/>
      <c r="BG33" s="40"/>
      <c r="BH33" s="40"/>
      <c r="BI33" s="77"/>
      <c r="BJ33" s="33"/>
    </row>
    <row r="34" spans="1:82" s="148" customFormat="1" ht="81" customHeight="1" x14ac:dyDescent="0.25">
      <c r="A34" s="147"/>
      <c r="B34" s="45" t="s">
        <v>307</v>
      </c>
      <c r="C34" s="320" t="s">
        <v>312</v>
      </c>
      <c r="D34" s="45" t="s">
        <v>137</v>
      </c>
      <c r="E34" s="45" t="s">
        <v>137</v>
      </c>
      <c r="F34" s="536" t="s">
        <v>357</v>
      </c>
      <c r="G34" s="45" t="s">
        <v>496</v>
      </c>
      <c r="H34" s="382" t="s">
        <v>570</v>
      </c>
      <c r="I34" s="552" t="s">
        <v>321</v>
      </c>
      <c r="J34" s="45" t="s">
        <v>1021</v>
      </c>
      <c r="K34" s="45" t="s">
        <v>497</v>
      </c>
      <c r="L34" s="45" t="s">
        <v>548</v>
      </c>
      <c r="M34" s="204"/>
      <c r="N34" s="45" t="s">
        <v>498</v>
      </c>
      <c r="O34" s="45" t="s">
        <v>114</v>
      </c>
      <c r="P34" s="40">
        <v>43160</v>
      </c>
      <c r="Q34" s="73">
        <v>43465</v>
      </c>
      <c r="R34" s="115">
        <v>43479</v>
      </c>
      <c r="S34" s="466">
        <v>1</v>
      </c>
      <c r="T34" s="467">
        <v>1</v>
      </c>
      <c r="U34" s="270">
        <v>1</v>
      </c>
      <c r="V34" s="274" t="s">
        <v>1162</v>
      </c>
      <c r="W34" s="115"/>
      <c r="X34" s="108"/>
      <c r="Y34" s="106"/>
      <c r="Z34" s="79"/>
      <c r="AA34" s="33"/>
      <c r="AB34" s="115"/>
      <c r="AC34" s="108"/>
      <c r="AD34" s="107"/>
      <c r="AE34" s="79"/>
      <c r="AF34" s="33"/>
      <c r="AG34" s="115"/>
      <c r="AH34" s="108"/>
      <c r="AI34" s="107"/>
      <c r="AJ34" s="79"/>
      <c r="AK34" s="33"/>
      <c r="AL34" s="115"/>
      <c r="AM34" s="108"/>
      <c r="AN34" s="107"/>
      <c r="AO34" s="79"/>
      <c r="AP34" s="33"/>
      <c r="AQ34" s="115"/>
      <c r="AR34" s="108"/>
      <c r="AS34" s="107"/>
      <c r="AT34" s="79"/>
      <c r="AU34" s="33"/>
      <c r="AV34" s="115"/>
      <c r="AW34" s="109"/>
      <c r="AX34" s="82"/>
      <c r="AY34" s="79"/>
      <c r="AZ34" s="464"/>
      <c r="BA34" s="108"/>
      <c r="BB34" s="109"/>
      <c r="BC34" s="82"/>
      <c r="BD34" s="79"/>
      <c r="BE34" s="108"/>
      <c r="BF34" s="108"/>
      <c r="BG34" s="109"/>
      <c r="BH34" s="82"/>
      <c r="BI34" s="79"/>
      <c r="BJ34" s="108"/>
      <c r="BK34" s="108"/>
      <c r="BL34" s="109"/>
      <c r="BM34" s="82"/>
      <c r="BN34" s="79"/>
      <c r="BO34" s="108"/>
      <c r="BP34" s="33"/>
      <c r="BQ34" s="81"/>
      <c r="BR34" s="82"/>
      <c r="BS34" s="79"/>
      <c r="BT34" s="33"/>
      <c r="BU34" s="33"/>
      <c r="BV34" s="81"/>
      <c r="BW34" s="82"/>
      <c r="BX34" s="79"/>
      <c r="BY34" s="33"/>
      <c r="BZ34" s="33"/>
      <c r="CA34" s="81"/>
      <c r="CB34" s="82"/>
      <c r="CC34" s="79"/>
      <c r="CD34" s="33"/>
    </row>
    <row r="35" spans="1:82" ht="194.45" customHeight="1" x14ac:dyDescent="0.25">
      <c r="B35" s="45" t="s">
        <v>307</v>
      </c>
      <c r="C35" s="320" t="s">
        <v>312</v>
      </c>
      <c r="D35" s="381" t="s">
        <v>407</v>
      </c>
      <c r="E35" s="381" t="s">
        <v>407</v>
      </c>
      <c r="F35" s="548" t="s">
        <v>62</v>
      </c>
      <c r="G35" s="45" t="s">
        <v>59</v>
      </c>
      <c r="H35" s="382" t="s">
        <v>571</v>
      </c>
      <c r="I35" s="552" t="s">
        <v>384</v>
      </c>
      <c r="J35" s="45" t="s">
        <v>60</v>
      </c>
      <c r="K35" s="45" t="s">
        <v>61</v>
      </c>
      <c r="L35" s="45" t="s">
        <v>777</v>
      </c>
      <c r="M35" s="204"/>
      <c r="N35" s="45" t="s">
        <v>53</v>
      </c>
      <c r="O35" s="45" t="s">
        <v>43</v>
      </c>
      <c r="P35" s="40">
        <v>43160</v>
      </c>
      <c r="Q35" s="73">
        <v>43465</v>
      </c>
      <c r="R35" s="99">
        <v>43348</v>
      </c>
      <c r="S35" s="81">
        <v>13</v>
      </c>
      <c r="T35" s="82">
        <v>31</v>
      </c>
      <c r="U35" s="79">
        <f t="shared" si="2"/>
        <v>0.41935483870967744</v>
      </c>
      <c r="V35" s="113" t="s">
        <v>849</v>
      </c>
      <c r="W35" s="268">
        <v>43481</v>
      </c>
      <c r="X35" s="269">
        <v>31</v>
      </c>
      <c r="Y35" s="269">
        <v>31</v>
      </c>
      <c r="Z35" s="270">
        <f t="shared" si="3"/>
        <v>1</v>
      </c>
      <c r="AA35" s="271" t="s">
        <v>1123</v>
      </c>
      <c r="AB35" s="40"/>
      <c r="AC35" s="82"/>
      <c r="AD35" s="82"/>
      <c r="AE35" s="79"/>
      <c r="AF35" s="40"/>
      <c r="AG35" s="33"/>
      <c r="AH35" s="81"/>
      <c r="AI35" s="82"/>
      <c r="AJ35" s="79"/>
      <c r="AK35" s="33"/>
      <c r="AL35" s="40"/>
      <c r="AM35" s="82"/>
      <c r="AN35" s="82"/>
      <c r="AO35" s="79"/>
      <c r="AP35" s="40"/>
      <c r="AQ35" s="40"/>
      <c r="AR35" s="82"/>
      <c r="AS35" s="82"/>
      <c r="AT35" s="79"/>
      <c r="AU35" s="40"/>
      <c r="AV35" s="33"/>
      <c r="AW35" s="81"/>
      <c r="AX35" s="82"/>
      <c r="AY35" s="79"/>
      <c r="AZ35" s="33"/>
      <c r="BA35" s="40"/>
      <c r="BB35" s="82"/>
      <c r="BC35" s="82"/>
      <c r="BD35" s="79"/>
      <c r="BE35" s="33"/>
      <c r="BG35" s="35"/>
      <c r="BH35" s="35"/>
      <c r="BI35" s="35"/>
      <c r="BL35" s="35"/>
      <c r="BM35" s="35"/>
      <c r="BN35" s="35"/>
      <c r="BQ35" s="35"/>
      <c r="BR35" s="35"/>
      <c r="BS35" s="35"/>
      <c r="BV35" s="35"/>
      <c r="BW35" s="35"/>
      <c r="BX35" s="35"/>
      <c r="CA35" s="35"/>
      <c r="CB35" s="35"/>
      <c r="CC35" s="35"/>
    </row>
    <row r="36" spans="1:82" ht="202.9" customHeight="1" x14ac:dyDescent="0.25">
      <c r="B36" s="45" t="s">
        <v>307</v>
      </c>
      <c r="C36" s="320" t="s">
        <v>312</v>
      </c>
      <c r="D36" s="381" t="s">
        <v>407</v>
      </c>
      <c r="E36" s="381" t="s">
        <v>407</v>
      </c>
      <c r="F36" s="536" t="s">
        <v>63</v>
      </c>
      <c r="G36" s="45" t="s">
        <v>89</v>
      </c>
      <c r="H36" s="382" t="s">
        <v>572</v>
      </c>
      <c r="I36" s="552" t="s">
        <v>64</v>
      </c>
      <c r="J36" s="45" t="s">
        <v>60</v>
      </c>
      <c r="K36" s="45" t="s">
        <v>61</v>
      </c>
      <c r="L36" s="72" t="s">
        <v>407</v>
      </c>
      <c r="M36" s="205"/>
      <c r="N36" s="45" t="s">
        <v>53</v>
      </c>
      <c r="O36" s="45" t="s">
        <v>43</v>
      </c>
      <c r="P36" s="40">
        <v>43160</v>
      </c>
      <c r="Q36" s="73">
        <v>43465</v>
      </c>
      <c r="R36" s="99">
        <v>43348</v>
      </c>
      <c r="S36" s="81">
        <v>61</v>
      </c>
      <c r="T36" s="82">
        <v>94</v>
      </c>
      <c r="U36" s="79">
        <f t="shared" si="2"/>
        <v>0.64893617021276595</v>
      </c>
      <c r="V36" s="113" t="s">
        <v>849</v>
      </c>
      <c r="W36" s="268">
        <v>43481</v>
      </c>
      <c r="X36" s="269">
        <v>94</v>
      </c>
      <c r="Y36" s="269">
        <v>94</v>
      </c>
      <c r="Z36" s="270">
        <f t="shared" si="3"/>
        <v>1</v>
      </c>
      <c r="AA36" s="271" t="s">
        <v>1123</v>
      </c>
      <c r="AB36" s="40"/>
      <c r="AC36" s="82"/>
      <c r="AD36" s="82"/>
      <c r="AE36" s="79"/>
      <c r="AF36" s="40"/>
      <c r="AG36" s="33"/>
      <c r="AH36" s="81"/>
      <c r="AI36" s="82"/>
      <c r="AJ36" s="79"/>
      <c r="AK36" s="33"/>
      <c r="AL36" s="40"/>
      <c r="AM36" s="82"/>
      <c r="AN36" s="82"/>
      <c r="AO36" s="79"/>
      <c r="AP36" s="40"/>
      <c r="AQ36" s="40"/>
      <c r="AR36" s="82"/>
      <c r="AS36" s="82"/>
      <c r="AT36" s="79"/>
      <c r="AU36" s="40"/>
      <c r="AV36" s="33"/>
      <c r="AW36" s="81"/>
      <c r="AX36" s="82"/>
      <c r="AY36" s="79"/>
      <c r="AZ36" s="33"/>
      <c r="BA36" s="40"/>
      <c r="BB36" s="82"/>
      <c r="BC36" s="82"/>
      <c r="BD36" s="79"/>
      <c r="BE36" s="33"/>
      <c r="BG36" s="35"/>
      <c r="BH36" s="35"/>
      <c r="BI36" s="35"/>
      <c r="BL36" s="35"/>
      <c r="BM36" s="35"/>
      <c r="BN36" s="35"/>
      <c r="BQ36" s="35"/>
      <c r="BR36" s="35"/>
      <c r="BS36" s="35"/>
      <c r="BV36" s="35"/>
      <c r="BW36" s="35"/>
      <c r="BX36" s="35"/>
      <c r="CA36" s="35"/>
      <c r="CB36" s="35"/>
      <c r="CC36" s="35"/>
    </row>
    <row r="37" spans="1:82" ht="210" customHeight="1" x14ac:dyDescent="0.25">
      <c r="B37" s="45" t="s">
        <v>307</v>
      </c>
      <c r="C37" s="320" t="s">
        <v>312</v>
      </c>
      <c r="D37" s="381" t="s">
        <v>407</v>
      </c>
      <c r="E37" s="381" t="s">
        <v>407</v>
      </c>
      <c r="F37" s="536" t="s">
        <v>65</v>
      </c>
      <c r="G37" s="45" t="s">
        <v>59</v>
      </c>
      <c r="H37" s="382" t="s">
        <v>573</v>
      </c>
      <c r="I37" s="552" t="s">
        <v>66</v>
      </c>
      <c r="J37" s="45" t="s">
        <v>60</v>
      </c>
      <c r="K37" s="45" t="s">
        <v>67</v>
      </c>
      <c r="L37" s="72" t="s">
        <v>407</v>
      </c>
      <c r="M37" s="205"/>
      <c r="N37" s="45" t="s">
        <v>53</v>
      </c>
      <c r="O37" s="45" t="s">
        <v>43</v>
      </c>
      <c r="P37" s="40">
        <v>43160</v>
      </c>
      <c r="Q37" s="73">
        <v>43465</v>
      </c>
      <c r="R37" s="99">
        <v>43348</v>
      </c>
      <c r="S37" s="440">
        <v>17.5</v>
      </c>
      <c r="T37" s="82">
        <v>26</v>
      </c>
      <c r="U37" s="79">
        <f t="shared" si="2"/>
        <v>0.67307692307692313</v>
      </c>
      <c r="V37" s="113" t="s">
        <v>849</v>
      </c>
      <c r="W37" s="268">
        <v>43481</v>
      </c>
      <c r="X37" s="269">
        <v>26</v>
      </c>
      <c r="Y37" s="269">
        <v>26</v>
      </c>
      <c r="Z37" s="270">
        <f t="shared" si="3"/>
        <v>1</v>
      </c>
      <c r="AA37" s="271" t="s">
        <v>1123</v>
      </c>
      <c r="AB37" s="40"/>
      <c r="AC37" s="82"/>
      <c r="AD37" s="82"/>
      <c r="AE37" s="79"/>
      <c r="AF37" s="40"/>
      <c r="AG37" s="33"/>
      <c r="AH37" s="81"/>
      <c r="AI37" s="82"/>
      <c r="AJ37" s="79"/>
      <c r="AK37" s="33"/>
      <c r="AL37" s="40"/>
      <c r="AM37" s="82"/>
      <c r="AN37" s="82"/>
      <c r="AO37" s="79"/>
      <c r="AP37" s="40"/>
      <c r="AQ37" s="40"/>
      <c r="AR37" s="82"/>
      <c r="AS37" s="82"/>
      <c r="AT37" s="79"/>
      <c r="AU37" s="40"/>
      <c r="AV37" s="33"/>
      <c r="AW37" s="81"/>
      <c r="AX37" s="82"/>
      <c r="AY37" s="79"/>
      <c r="AZ37" s="33"/>
      <c r="BA37" s="40"/>
      <c r="BB37" s="82"/>
      <c r="BC37" s="82"/>
      <c r="BD37" s="79"/>
      <c r="BE37" s="33"/>
      <c r="BG37" s="35"/>
      <c r="BH37" s="35"/>
      <c r="BI37" s="35"/>
      <c r="BL37" s="35"/>
      <c r="BM37" s="35"/>
      <c r="BN37" s="35"/>
      <c r="BQ37" s="35"/>
      <c r="BR37" s="35"/>
      <c r="BS37" s="35"/>
      <c r="BV37" s="35"/>
      <c r="BW37" s="35"/>
      <c r="BX37" s="35"/>
      <c r="CA37" s="35"/>
      <c r="CB37" s="35"/>
      <c r="CC37" s="35"/>
    </row>
    <row r="38" spans="1:82" ht="180" customHeight="1" x14ac:dyDescent="0.25">
      <c r="B38" s="45" t="s">
        <v>307</v>
      </c>
      <c r="C38" s="320" t="s">
        <v>312</v>
      </c>
      <c r="D38" s="381" t="s">
        <v>407</v>
      </c>
      <c r="E38" s="381" t="s">
        <v>407</v>
      </c>
      <c r="F38" s="536" t="s">
        <v>190</v>
      </c>
      <c r="G38" s="45" t="s">
        <v>59</v>
      </c>
      <c r="H38" s="70" t="s">
        <v>574</v>
      </c>
      <c r="I38" s="552" t="s">
        <v>385</v>
      </c>
      <c r="J38" s="45" t="s">
        <v>60</v>
      </c>
      <c r="K38" s="45" t="s">
        <v>67</v>
      </c>
      <c r="L38" s="72" t="s">
        <v>407</v>
      </c>
      <c r="M38" s="205"/>
      <c r="N38" s="45" t="s">
        <v>53</v>
      </c>
      <c r="O38" s="45" t="s">
        <v>43</v>
      </c>
      <c r="P38" s="40">
        <v>43160</v>
      </c>
      <c r="Q38" s="73">
        <v>43465</v>
      </c>
      <c r="R38" s="99">
        <v>43348</v>
      </c>
      <c r="S38" s="440">
        <v>6</v>
      </c>
      <c r="T38" s="82">
        <v>7</v>
      </c>
      <c r="U38" s="79">
        <f t="shared" si="2"/>
        <v>0.8571428571428571</v>
      </c>
      <c r="V38" s="113" t="s">
        <v>849</v>
      </c>
      <c r="W38" s="268">
        <v>43481</v>
      </c>
      <c r="X38" s="269">
        <v>7</v>
      </c>
      <c r="Y38" s="269">
        <v>7</v>
      </c>
      <c r="Z38" s="270">
        <f t="shared" si="3"/>
        <v>1</v>
      </c>
      <c r="AA38" s="271" t="s">
        <v>1123</v>
      </c>
      <c r="AB38" s="40"/>
      <c r="AC38" s="82"/>
      <c r="AD38" s="82"/>
      <c r="AE38" s="79"/>
      <c r="AF38" s="40"/>
      <c r="AG38" s="33"/>
      <c r="AH38" s="81"/>
      <c r="AI38" s="82"/>
      <c r="AJ38" s="79"/>
      <c r="AK38" s="33"/>
      <c r="AL38" s="40"/>
      <c r="AM38" s="82"/>
      <c r="AN38" s="82"/>
      <c r="AO38" s="79"/>
      <c r="AP38" s="40"/>
      <c r="AQ38" s="40"/>
      <c r="AR38" s="82"/>
      <c r="AS38" s="82"/>
      <c r="AT38" s="79"/>
      <c r="AU38" s="40"/>
      <c r="AV38" s="33"/>
      <c r="AW38" s="81"/>
      <c r="AX38" s="82"/>
      <c r="AY38" s="79"/>
      <c r="AZ38" s="33"/>
      <c r="BA38" s="40"/>
      <c r="BB38" s="82"/>
      <c r="BC38" s="82"/>
      <c r="BD38" s="79"/>
      <c r="BE38" s="33"/>
      <c r="BG38" s="35"/>
      <c r="BH38" s="35"/>
      <c r="BI38" s="35"/>
      <c r="BL38" s="35"/>
      <c r="BM38" s="35"/>
      <c r="BN38" s="35"/>
      <c r="BQ38" s="35"/>
      <c r="BR38" s="35"/>
      <c r="BS38" s="35"/>
      <c r="BV38" s="35"/>
      <c r="BW38" s="35"/>
      <c r="BX38" s="35"/>
      <c r="CA38" s="35"/>
      <c r="CB38" s="35"/>
      <c r="CC38" s="35"/>
    </row>
    <row r="39" spans="1:82" ht="120" x14ac:dyDescent="0.25">
      <c r="B39" s="45" t="s">
        <v>307</v>
      </c>
      <c r="C39" s="541" t="s">
        <v>68</v>
      </c>
      <c r="D39" s="72" t="s">
        <v>187</v>
      </c>
      <c r="E39" s="72" t="s">
        <v>408</v>
      </c>
      <c r="F39" s="546" t="s">
        <v>868</v>
      </c>
      <c r="G39" s="72" t="s">
        <v>69</v>
      </c>
      <c r="H39" s="70" t="s">
        <v>575</v>
      </c>
      <c r="I39" s="553" t="s">
        <v>70</v>
      </c>
      <c r="J39" s="72" t="s">
        <v>71</v>
      </c>
      <c r="K39" s="72" t="s">
        <v>72</v>
      </c>
      <c r="L39" s="45" t="s">
        <v>36</v>
      </c>
      <c r="M39" s="204"/>
      <c r="N39" s="72" t="s">
        <v>813</v>
      </c>
      <c r="O39" s="72" t="s">
        <v>43</v>
      </c>
      <c r="P39" s="44">
        <v>43101</v>
      </c>
      <c r="Q39" s="76">
        <v>43465</v>
      </c>
      <c r="R39" s="272">
        <v>43348</v>
      </c>
      <c r="S39" s="273">
        <v>1</v>
      </c>
      <c r="T39" s="269">
        <v>3</v>
      </c>
      <c r="U39" s="270">
        <f t="shared" si="2"/>
        <v>0.33333333333333331</v>
      </c>
      <c r="V39" s="274" t="s">
        <v>829</v>
      </c>
      <c r="W39" s="40"/>
      <c r="X39" s="82"/>
      <c r="Y39" s="82"/>
      <c r="Z39" s="79"/>
      <c r="AA39" s="40"/>
      <c r="AB39" s="40"/>
      <c r="AC39" s="82"/>
      <c r="AD39" s="82"/>
      <c r="AE39" s="79"/>
      <c r="AF39" s="40"/>
      <c r="AG39" s="40"/>
      <c r="AH39" s="82"/>
      <c r="AI39" s="82"/>
      <c r="AJ39" s="79"/>
      <c r="AK39" s="40"/>
      <c r="AL39" s="40"/>
      <c r="AM39" s="82"/>
      <c r="AN39" s="82"/>
      <c r="AO39" s="79"/>
      <c r="AP39" s="40"/>
      <c r="AQ39" s="40"/>
      <c r="AR39" s="82"/>
      <c r="AS39" s="82"/>
      <c r="AT39" s="79"/>
      <c r="AU39" s="40"/>
      <c r="AV39" s="33"/>
      <c r="AW39" s="81"/>
      <c r="AX39" s="82"/>
      <c r="AY39" s="79"/>
      <c r="AZ39" s="33"/>
      <c r="BA39" s="40"/>
      <c r="BB39" s="82"/>
      <c r="BC39" s="82"/>
      <c r="BD39" s="79"/>
      <c r="BE39" s="40"/>
      <c r="BG39" s="35"/>
      <c r="BH39" s="35"/>
      <c r="BI39" s="35"/>
      <c r="BL39" s="35"/>
      <c r="BM39" s="35"/>
      <c r="BN39" s="35"/>
      <c r="BQ39" s="35"/>
      <c r="BR39" s="35"/>
      <c r="BS39" s="35"/>
      <c r="BV39" s="35"/>
      <c r="BW39" s="35"/>
      <c r="BX39" s="35"/>
      <c r="CA39" s="35"/>
      <c r="CB39" s="35"/>
      <c r="CC39" s="35"/>
    </row>
    <row r="40" spans="1:82" ht="120" x14ac:dyDescent="0.25">
      <c r="B40" s="45" t="s">
        <v>307</v>
      </c>
      <c r="C40" s="541" t="s">
        <v>68</v>
      </c>
      <c r="D40" s="72" t="s">
        <v>187</v>
      </c>
      <c r="E40" s="72" t="s">
        <v>408</v>
      </c>
      <c r="F40" s="546" t="s">
        <v>868</v>
      </c>
      <c r="G40" s="72" t="s">
        <v>69</v>
      </c>
      <c r="H40" s="70" t="s">
        <v>576</v>
      </c>
      <c r="I40" s="553" t="s">
        <v>70</v>
      </c>
      <c r="J40" s="72" t="s">
        <v>827</v>
      </c>
      <c r="K40" s="72" t="s">
        <v>73</v>
      </c>
      <c r="L40" s="45" t="s">
        <v>36</v>
      </c>
      <c r="M40" s="204"/>
      <c r="N40" s="72" t="s">
        <v>74</v>
      </c>
      <c r="O40" s="72" t="s">
        <v>43</v>
      </c>
      <c r="P40" s="44">
        <v>43101</v>
      </c>
      <c r="Q40" s="76">
        <v>43465</v>
      </c>
      <c r="R40" s="272">
        <v>43348</v>
      </c>
      <c r="S40" s="273">
        <v>0</v>
      </c>
      <c r="T40" s="269">
        <v>1</v>
      </c>
      <c r="U40" s="270">
        <f t="shared" si="2"/>
        <v>0</v>
      </c>
      <c r="V40" s="275" t="s">
        <v>823</v>
      </c>
      <c r="W40" s="40"/>
      <c r="X40" s="82"/>
      <c r="Y40" s="82"/>
      <c r="Z40" s="79"/>
      <c r="AA40" s="40"/>
      <c r="AB40" s="40"/>
      <c r="AC40" s="82"/>
      <c r="AD40" s="82"/>
      <c r="AE40" s="79"/>
      <c r="AF40" s="40"/>
      <c r="AG40" s="40"/>
      <c r="AH40" s="82"/>
      <c r="AI40" s="82"/>
      <c r="AJ40" s="79"/>
      <c r="AK40" s="40"/>
      <c r="AL40" s="40"/>
      <c r="AM40" s="82"/>
      <c r="AN40" s="82"/>
      <c r="AO40" s="79"/>
      <c r="AP40" s="40"/>
      <c r="AQ40" s="40"/>
      <c r="AR40" s="82"/>
      <c r="AS40" s="82"/>
      <c r="AT40" s="79"/>
      <c r="AU40" s="40"/>
      <c r="AV40" s="33"/>
      <c r="AW40" s="81"/>
      <c r="AX40" s="82"/>
      <c r="AY40" s="79"/>
      <c r="AZ40" s="33"/>
      <c r="BA40" s="40"/>
      <c r="BB40" s="82"/>
      <c r="BC40" s="82"/>
      <c r="BD40" s="79"/>
      <c r="BE40" s="40"/>
      <c r="BG40" s="35"/>
      <c r="BH40" s="35"/>
      <c r="BI40" s="35"/>
      <c r="BL40" s="35"/>
      <c r="BM40" s="35"/>
      <c r="BN40" s="35"/>
      <c r="BQ40" s="35"/>
      <c r="BR40" s="35"/>
      <c r="BS40" s="35"/>
      <c r="BV40" s="35"/>
      <c r="BW40" s="35"/>
      <c r="BX40" s="35"/>
      <c r="CA40" s="35"/>
      <c r="CB40" s="35"/>
      <c r="CC40" s="35"/>
    </row>
    <row r="41" spans="1:82" ht="120" x14ac:dyDescent="0.25">
      <c r="B41" s="45" t="s">
        <v>307</v>
      </c>
      <c r="C41" s="541" t="s">
        <v>68</v>
      </c>
      <c r="D41" s="72" t="s">
        <v>187</v>
      </c>
      <c r="E41" s="72" t="s">
        <v>408</v>
      </c>
      <c r="F41" s="546" t="s">
        <v>868</v>
      </c>
      <c r="G41" s="72" t="s">
        <v>75</v>
      </c>
      <c r="H41" s="70" t="s">
        <v>577</v>
      </c>
      <c r="I41" s="552" t="s">
        <v>76</v>
      </c>
      <c r="J41" s="72" t="s">
        <v>77</v>
      </c>
      <c r="K41" s="72" t="s">
        <v>78</v>
      </c>
      <c r="L41" s="72" t="s">
        <v>551</v>
      </c>
      <c r="M41" s="205"/>
      <c r="N41" s="72" t="s">
        <v>756</v>
      </c>
      <c r="O41" s="72" t="s">
        <v>43</v>
      </c>
      <c r="P41" s="44">
        <v>43101</v>
      </c>
      <c r="Q41" s="76">
        <v>43465</v>
      </c>
      <c r="R41" s="40"/>
      <c r="S41" s="82">
        <v>1</v>
      </c>
      <c r="T41" s="82">
        <v>4</v>
      </c>
      <c r="U41" s="117">
        <f t="shared" si="2"/>
        <v>0.25</v>
      </c>
      <c r="V41" s="165" t="s">
        <v>863</v>
      </c>
      <c r="W41" s="268">
        <v>43286</v>
      </c>
      <c r="X41" s="269">
        <v>2</v>
      </c>
      <c r="Y41" s="269">
        <v>4</v>
      </c>
      <c r="Z41" s="270">
        <f>+X41/Y41</f>
        <v>0.5</v>
      </c>
      <c r="AA41" s="283" t="s">
        <v>863</v>
      </c>
      <c r="AB41" s="33"/>
      <c r="AC41" s="81"/>
      <c r="AD41" s="82"/>
      <c r="AE41" s="79"/>
      <c r="AF41" s="33"/>
      <c r="AG41" s="40"/>
      <c r="AH41" s="82"/>
      <c r="AI41" s="82"/>
      <c r="AJ41" s="79"/>
      <c r="AK41" s="40"/>
      <c r="AL41" s="40"/>
      <c r="AM41" s="82"/>
      <c r="AN41" s="82"/>
      <c r="AO41" s="79"/>
      <c r="AP41" s="40"/>
      <c r="AQ41" s="40"/>
      <c r="AR41" s="82"/>
      <c r="AS41" s="82"/>
      <c r="AT41" s="79"/>
      <c r="AU41" s="40"/>
      <c r="AV41" s="40"/>
      <c r="AW41" s="82"/>
      <c r="AX41" s="82"/>
      <c r="AY41" s="79"/>
      <c r="AZ41" s="40"/>
      <c r="BA41" s="40"/>
      <c r="BB41" s="82"/>
      <c r="BC41" s="82"/>
      <c r="BD41" s="79"/>
      <c r="BE41" s="40"/>
      <c r="BF41" s="33"/>
      <c r="BG41" s="81"/>
      <c r="BH41" s="82"/>
      <c r="BI41" s="79"/>
      <c r="BJ41" s="33"/>
      <c r="BK41" s="40"/>
      <c r="BL41" s="82"/>
      <c r="BM41" s="82"/>
      <c r="BN41" s="79"/>
      <c r="BO41" s="40"/>
      <c r="BQ41" s="35"/>
      <c r="BR41" s="35"/>
      <c r="BS41" s="35"/>
      <c r="BV41" s="35"/>
      <c r="BW41" s="35"/>
      <c r="BX41" s="35"/>
      <c r="CA41" s="35"/>
      <c r="CB41" s="35"/>
      <c r="CC41" s="35"/>
    </row>
    <row r="42" spans="1:82" ht="69.75" customHeight="1" x14ac:dyDescent="0.25">
      <c r="B42" s="45" t="s">
        <v>307</v>
      </c>
      <c r="C42" s="541" t="s">
        <v>79</v>
      </c>
      <c r="D42" s="72" t="s">
        <v>137</v>
      </c>
      <c r="E42" s="72" t="s">
        <v>408</v>
      </c>
      <c r="F42" s="546" t="s">
        <v>80</v>
      </c>
      <c r="G42" s="102" t="s">
        <v>81</v>
      </c>
      <c r="H42" s="70" t="s">
        <v>578</v>
      </c>
      <c r="I42" s="552" t="s">
        <v>81</v>
      </c>
      <c r="J42" s="102" t="s">
        <v>82</v>
      </c>
      <c r="K42" s="72" t="s">
        <v>83</v>
      </c>
      <c r="L42" s="144" t="s">
        <v>549</v>
      </c>
      <c r="M42" s="198"/>
      <c r="N42" s="72" t="s">
        <v>810</v>
      </c>
      <c r="O42" s="72" t="s">
        <v>43</v>
      </c>
      <c r="P42" s="44">
        <v>43101</v>
      </c>
      <c r="Q42" s="76">
        <v>43465</v>
      </c>
      <c r="R42" s="272">
        <v>43306</v>
      </c>
      <c r="S42" s="284">
        <v>16990077301</v>
      </c>
      <c r="T42" s="285">
        <v>2559322105</v>
      </c>
      <c r="U42" s="270">
        <f t="shared" si="2"/>
        <v>6.6385068404666479</v>
      </c>
      <c r="V42" s="274" t="s">
        <v>810</v>
      </c>
      <c r="W42" s="40"/>
      <c r="X42" s="82"/>
      <c r="Y42" s="82"/>
      <c r="Z42" s="79"/>
      <c r="AA42" s="40"/>
      <c r="AB42" s="40"/>
      <c r="AC42" s="82"/>
      <c r="AD42" s="82"/>
      <c r="AE42" s="79"/>
      <c r="AF42" s="40"/>
      <c r="AG42" s="40"/>
      <c r="AH42" s="82"/>
      <c r="AI42" s="82"/>
      <c r="AJ42" s="79"/>
      <c r="AK42" s="40"/>
      <c r="AL42" s="40"/>
      <c r="AM42" s="82"/>
      <c r="AN42" s="82"/>
      <c r="AO42" s="79"/>
      <c r="AP42" s="40"/>
      <c r="AQ42" s="40"/>
      <c r="AR42" s="82"/>
      <c r="AS42" s="82"/>
      <c r="AT42" s="79"/>
      <c r="AU42" s="40"/>
      <c r="AV42" s="33"/>
      <c r="AW42" s="81"/>
      <c r="AX42" s="82"/>
      <c r="AY42" s="79"/>
      <c r="AZ42" s="33"/>
      <c r="BA42" s="40"/>
      <c r="BB42" s="82"/>
      <c r="BC42" s="82"/>
      <c r="BD42" s="79"/>
      <c r="BE42" s="40"/>
      <c r="BF42" s="33"/>
      <c r="BG42" s="81"/>
      <c r="BH42" s="81"/>
      <c r="BI42" s="84"/>
      <c r="BJ42" s="33"/>
      <c r="BL42" s="35"/>
      <c r="BM42" s="35"/>
      <c r="BN42" s="35"/>
      <c r="BQ42" s="35"/>
      <c r="BR42" s="35"/>
      <c r="BS42" s="35"/>
      <c r="BV42" s="35"/>
      <c r="BW42" s="35"/>
      <c r="BX42" s="35"/>
      <c r="CA42" s="35"/>
      <c r="CB42" s="35"/>
      <c r="CC42" s="35"/>
    </row>
    <row r="43" spans="1:82" ht="90" customHeight="1" x14ac:dyDescent="0.25">
      <c r="B43" s="45" t="s">
        <v>307</v>
      </c>
      <c r="C43" s="541" t="s">
        <v>79</v>
      </c>
      <c r="D43" s="72" t="s">
        <v>137</v>
      </c>
      <c r="E43" s="72" t="s">
        <v>408</v>
      </c>
      <c r="F43" s="546" t="s">
        <v>80</v>
      </c>
      <c r="G43" s="102" t="s">
        <v>85</v>
      </c>
      <c r="H43" s="382" t="s">
        <v>579</v>
      </c>
      <c r="I43" s="552" t="s">
        <v>85</v>
      </c>
      <c r="J43" s="102" t="s">
        <v>86</v>
      </c>
      <c r="K43" s="72" t="s">
        <v>87</v>
      </c>
      <c r="L43" s="144" t="s">
        <v>549</v>
      </c>
      <c r="M43" s="198"/>
      <c r="N43" s="72" t="s">
        <v>810</v>
      </c>
      <c r="O43" s="72" t="s">
        <v>43</v>
      </c>
      <c r="P43" s="44">
        <v>43101</v>
      </c>
      <c r="Q43" s="76">
        <v>43465</v>
      </c>
      <c r="R43" s="99">
        <v>43306</v>
      </c>
      <c r="S43" s="81">
        <v>4373046778</v>
      </c>
      <c r="T43" s="82">
        <v>27662391949</v>
      </c>
      <c r="U43" s="79">
        <f t="shared" si="2"/>
        <v>0.1580863573208855</v>
      </c>
      <c r="V43" s="113" t="s">
        <v>810</v>
      </c>
      <c r="W43" s="268">
        <v>43493</v>
      </c>
      <c r="X43" s="409">
        <v>1677981848</v>
      </c>
      <c r="Y43" s="409">
        <v>12239670921</v>
      </c>
      <c r="Z43" s="270">
        <f>+X43/Y43</f>
        <v>0.13709370609964946</v>
      </c>
      <c r="AA43" s="271" t="s">
        <v>1163</v>
      </c>
      <c r="AB43" s="40"/>
      <c r="AC43" s="82"/>
      <c r="AD43" s="82"/>
      <c r="AE43" s="79"/>
      <c r="AF43" s="40"/>
      <c r="AG43" s="40"/>
      <c r="AH43" s="82"/>
      <c r="AI43" s="82"/>
      <c r="AJ43" s="79"/>
      <c r="AK43" s="40"/>
      <c r="AL43" s="40"/>
      <c r="AM43" s="82"/>
      <c r="AN43" s="82"/>
      <c r="AO43" s="79"/>
      <c r="AP43" s="40"/>
      <c r="AQ43" s="40"/>
      <c r="AR43" s="82"/>
      <c r="AS43" s="82"/>
      <c r="AT43" s="79"/>
      <c r="AU43" s="40"/>
      <c r="AV43" s="33"/>
      <c r="AW43" s="81"/>
      <c r="AX43" s="82"/>
      <c r="AY43" s="79"/>
      <c r="AZ43" s="33"/>
      <c r="BA43" s="40"/>
      <c r="BB43" s="82"/>
      <c r="BC43" s="82"/>
      <c r="BD43" s="79"/>
      <c r="BE43" s="40"/>
      <c r="BF43" s="33"/>
      <c r="BG43" s="81"/>
      <c r="BH43" s="81"/>
      <c r="BI43" s="84"/>
      <c r="BJ43" s="33"/>
      <c r="BL43" s="35"/>
      <c r="BM43" s="35"/>
      <c r="BN43" s="35"/>
      <c r="BQ43" s="35"/>
      <c r="BR43" s="35"/>
      <c r="BS43" s="35"/>
      <c r="BV43" s="35"/>
      <c r="BW43" s="35"/>
      <c r="BX43" s="35"/>
      <c r="CA43" s="35"/>
      <c r="CB43" s="35"/>
      <c r="CC43" s="35"/>
    </row>
    <row r="44" spans="1:82" ht="75" customHeight="1" x14ac:dyDescent="0.25">
      <c r="B44" s="45" t="s">
        <v>307</v>
      </c>
      <c r="C44" s="541" t="s">
        <v>79</v>
      </c>
      <c r="D44" s="72" t="s">
        <v>137</v>
      </c>
      <c r="E44" s="72" t="s">
        <v>408</v>
      </c>
      <c r="F44" s="546" t="s">
        <v>80</v>
      </c>
      <c r="G44" s="102" t="s">
        <v>90</v>
      </c>
      <c r="H44" s="382" t="s">
        <v>580</v>
      </c>
      <c r="I44" s="552" t="s">
        <v>90</v>
      </c>
      <c r="J44" s="102" t="s">
        <v>88</v>
      </c>
      <c r="K44" s="72" t="s">
        <v>87</v>
      </c>
      <c r="L44" s="144" t="s">
        <v>549</v>
      </c>
      <c r="M44" s="198"/>
      <c r="N44" s="72" t="s">
        <v>84</v>
      </c>
      <c r="O44" s="72" t="s">
        <v>25</v>
      </c>
      <c r="P44" s="44">
        <v>43101</v>
      </c>
      <c r="Q44" s="76">
        <v>43465</v>
      </c>
      <c r="R44" s="99">
        <v>43220</v>
      </c>
      <c r="S44" s="118">
        <v>15288564315</v>
      </c>
      <c r="T44" s="95">
        <v>25168134248</v>
      </c>
      <c r="U44" s="79">
        <f t="shared" si="2"/>
        <v>0.6074571982313276</v>
      </c>
      <c r="V44" s="113" t="s">
        <v>811</v>
      </c>
      <c r="W44" s="99">
        <v>43306</v>
      </c>
      <c r="X44" s="81">
        <v>806425796</v>
      </c>
      <c r="Y44" s="82">
        <v>27662391949</v>
      </c>
      <c r="Z44" s="79">
        <f>+X44/Y44</f>
        <v>2.9152424616308441E-2</v>
      </c>
      <c r="AA44" s="113" t="s">
        <v>811</v>
      </c>
      <c r="AB44" s="272">
        <v>43493</v>
      </c>
      <c r="AC44" s="273">
        <v>791385654</v>
      </c>
      <c r="AD44" s="269">
        <v>12239670921</v>
      </c>
      <c r="AE44" s="270">
        <f>+AC44/AD44</f>
        <v>6.4657429036118444E-2</v>
      </c>
      <c r="AF44" s="274" t="s">
        <v>1164</v>
      </c>
      <c r="AG44" s="40"/>
      <c r="AH44" s="82"/>
      <c r="AI44" s="82"/>
      <c r="AJ44" s="79"/>
      <c r="AK44" s="40"/>
      <c r="AL44" s="33"/>
      <c r="AM44" s="81"/>
      <c r="AN44" s="82"/>
      <c r="AO44" s="79"/>
      <c r="AP44" s="33"/>
      <c r="AQ44" s="40"/>
      <c r="AR44" s="82"/>
      <c r="AS44" s="82"/>
      <c r="AT44" s="79"/>
      <c r="AU44" s="40"/>
      <c r="AV44" s="40"/>
      <c r="AW44" s="82"/>
      <c r="AX44" s="82"/>
      <c r="AY44" s="79"/>
      <c r="AZ44" s="40"/>
      <c r="BA44" s="33"/>
      <c r="BB44" s="81"/>
      <c r="BC44" s="82"/>
      <c r="BD44" s="79"/>
      <c r="BE44" s="33"/>
      <c r="BF44" s="40"/>
      <c r="BG44" s="82"/>
      <c r="BH44" s="82"/>
      <c r="BI44" s="79"/>
      <c r="BJ44" s="33"/>
      <c r="BK44" s="33"/>
      <c r="BL44" s="81"/>
      <c r="BM44" s="81"/>
      <c r="BN44" s="84"/>
      <c r="BO44" s="33"/>
      <c r="BQ44" s="35"/>
      <c r="BR44" s="35"/>
      <c r="BS44" s="35"/>
      <c r="BV44" s="35"/>
      <c r="BW44" s="35"/>
      <c r="BX44" s="35"/>
      <c r="CA44" s="35"/>
      <c r="CB44" s="35"/>
      <c r="CC44" s="35"/>
    </row>
    <row r="45" spans="1:82" ht="169.5" customHeight="1" x14ac:dyDescent="0.25">
      <c r="B45" s="45" t="s">
        <v>308</v>
      </c>
      <c r="C45" s="320" t="s">
        <v>313</v>
      </c>
      <c r="D45" s="45" t="s">
        <v>407</v>
      </c>
      <c r="E45" s="45" t="s">
        <v>407</v>
      </c>
      <c r="F45" s="536" t="s">
        <v>773</v>
      </c>
      <c r="G45" s="79" t="s">
        <v>59</v>
      </c>
      <c r="H45" s="382" t="s">
        <v>581</v>
      </c>
      <c r="I45" s="552" t="s">
        <v>714</v>
      </c>
      <c r="J45" s="45" t="s">
        <v>800</v>
      </c>
      <c r="K45" s="45" t="s">
        <v>799</v>
      </c>
      <c r="L45" s="45" t="s">
        <v>407</v>
      </c>
      <c r="M45" s="204"/>
      <c r="N45" s="45" t="s">
        <v>53</v>
      </c>
      <c r="O45" s="45" t="s">
        <v>43</v>
      </c>
      <c r="P45" s="40">
        <v>43101</v>
      </c>
      <c r="Q45" s="73">
        <v>43465</v>
      </c>
      <c r="R45" s="40">
        <v>43319</v>
      </c>
      <c r="S45" s="81">
        <v>14</v>
      </c>
      <c r="T45" s="82">
        <v>36</v>
      </c>
      <c r="U45" s="79">
        <f t="shared" si="2"/>
        <v>0.3888888888888889</v>
      </c>
      <c r="V45" s="101" t="s">
        <v>841</v>
      </c>
      <c r="W45" s="99">
        <v>43409</v>
      </c>
      <c r="X45" s="81">
        <v>18</v>
      </c>
      <c r="Y45" s="82">
        <v>36</v>
      </c>
      <c r="Z45" s="79">
        <f>+X45/Y45</f>
        <v>0.5</v>
      </c>
      <c r="AA45" s="113" t="s">
        <v>1054</v>
      </c>
      <c r="AB45" s="268">
        <v>43488</v>
      </c>
      <c r="AC45" s="269">
        <v>30</v>
      </c>
      <c r="AD45" s="269">
        <v>35</v>
      </c>
      <c r="AE45" s="270">
        <f>+AC45/AD45</f>
        <v>0.8571428571428571</v>
      </c>
      <c r="AF45" s="271" t="s">
        <v>1120</v>
      </c>
      <c r="AG45" s="40"/>
      <c r="AH45" s="82"/>
      <c r="AI45" s="82"/>
      <c r="AJ45" s="79"/>
      <c r="AK45" s="40"/>
      <c r="AL45" s="33"/>
      <c r="AM45" s="81"/>
      <c r="AN45" s="82"/>
      <c r="AO45" s="79"/>
      <c r="AP45" s="33"/>
      <c r="AQ45" s="40"/>
      <c r="AR45" s="82"/>
      <c r="AS45" s="82"/>
      <c r="AT45" s="79"/>
      <c r="AU45" s="40"/>
      <c r="AV45" s="40"/>
      <c r="AW45" s="82"/>
      <c r="AX45" s="82"/>
      <c r="AY45" s="79"/>
      <c r="AZ45" s="40"/>
      <c r="BA45" s="33"/>
      <c r="BB45" s="81"/>
      <c r="BC45" s="82"/>
      <c r="BD45" s="79"/>
      <c r="BE45" s="33"/>
      <c r="BF45" s="40"/>
      <c r="BG45" s="82"/>
      <c r="BH45" s="82"/>
      <c r="BI45" s="79"/>
      <c r="BJ45" s="33"/>
      <c r="BL45" s="35"/>
      <c r="BM45" s="35"/>
      <c r="BN45" s="35"/>
      <c r="BQ45" s="35"/>
      <c r="BR45" s="35"/>
      <c r="BS45" s="35"/>
      <c r="BV45" s="35"/>
      <c r="BW45" s="35"/>
      <c r="BX45" s="35"/>
      <c r="CA45" s="35"/>
      <c r="CB45" s="35"/>
      <c r="CC45" s="35"/>
    </row>
    <row r="46" spans="1:82" ht="181.5" customHeight="1" x14ac:dyDescent="0.25">
      <c r="B46" s="45" t="s">
        <v>308</v>
      </c>
      <c r="C46" s="320" t="s">
        <v>313</v>
      </c>
      <c r="D46" s="45" t="s">
        <v>532</v>
      </c>
      <c r="E46" s="45" t="s">
        <v>532</v>
      </c>
      <c r="F46" s="536" t="s">
        <v>774</v>
      </c>
      <c r="G46" s="45" t="s">
        <v>59</v>
      </c>
      <c r="H46" s="382" t="s">
        <v>582</v>
      </c>
      <c r="I46" s="552" t="s">
        <v>715</v>
      </c>
      <c r="J46" s="45" t="s">
        <v>60</v>
      </c>
      <c r="K46" s="45" t="s">
        <v>67</v>
      </c>
      <c r="L46" s="45" t="s">
        <v>532</v>
      </c>
      <c r="M46" s="204"/>
      <c r="N46" s="45" t="s">
        <v>53</v>
      </c>
      <c r="O46" s="45" t="s">
        <v>43</v>
      </c>
      <c r="P46" s="40">
        <v>43101</v>
      </c>
      <c r="Q46" s="73">
        <v>43465</v>
      </c>
      <c r="R46" s="40">
        <v>43319</v>
      </c>
      <c r="S46" s="82">
        <v>0</v>
      </c>
      <c r="T46" s="82">
        <v>7</v>
      </c>
      <c r="U46" s="79">
        <f t="shared" si="2"/>
        <v>0</v>
      </c>
      <c r="V46" s="101" t="s">
        <v>842</v>
      </c>
      <c r="W46" s="99">
        <v>76281</v>
      </c>
      <c r="X46" s="81">
        <v>5</v>
      </c>
      <c r="Y46" s="82">
        <v>7</v>
      </c>
      <c r="Z46" s="79">
        <f>+X46/Y46</f>
        <v>0.7142857142857143</v>
      </c>
      <c r="AA46" s="113" t="s">
        <v>1054</v>
      </c>
      <c r="AB46" s="268">
        <v>43488</v>
      </c>
      <c r="AC46" s="269">
        <v>7</v>
      </c>
      <c r="AD46" s="269">
        <v>7</v>
      </c>
      <c r="AE46" s="270">
        <f>+AC46/AD46</f>
        <v>1</v>
      </c>
      <c r="AF46" s="271" t="s">
        <v>1120</v>
      </c>
      <c r="AG46" s="40"/>
      <c r="AH46" s="82"/>
      <c r="AI46" s="82"/>
      <c r="AJ46" s="79"/>
      <c r="AK46" s="40"/>
      <c r="AL46" s="33"/>
      <c r="AM46" s="81"/>
      <c r="AN46" s="82"/>
      <c r="AO46" s="79"/>
      <c r="AP46" s="33"/>
      <c r="AQ46" s="40"/>
      <c r="AR46" s="82"/>
      <c r="AS46" s="82"/>
      <c r="AT46" s="79"/>
      <c r="AU46" s="40"/>
      <c r="AV46" s="40"/>
      <c r="AW46" s="82"/>
      <c r="AX46" s="82"/>
      <c r="AY46" s="79"/>
      <c r="AZ46" s="40"/>
      <c r="BA46" s="33"/>
      <c r="BB46" s="81"/>
      <c r="BC46" s="82"/>
      <c r="BD46" s="79"/>
      <c r="BE46" s="33"/>
      <c r="BF46" s="40"/>
      <c r="BG46" s="82"/>
      <c r="BH46" s="82"/>
      <c r="BI46" s="79"/>
      <c r="BJ46" s="33"/>
      <c r="BL46" s="35"/>
      <c r="BM46" s="35"/>
      <c r="BN46" s="35"/>
      <c r="BQ46" s="35"/>
      <c r="BR46" s="35"/>
      <c r="BS46" s="35"/>
      <c r="BV46" s="35"/>
      <c r="BW46" s="35"/>
      <c r="BX46" s="35"/>
      <c r="CA46" s="35"/>
      <c r="CB46" s="35"/>
      <c r="CC46" s="35"/>
    </row>
    <row r="47" spans="1:82" ht="144.75" customHeight="1" x14ac:dyDescent="0.25">
      <c r="B47" s="45" t="s">
        <v>308</v>
      </c>
      <c r="C47" s="320" t="s">
        <v>313</v>
      </c>
      <c r="D47" s="45" t="s">
        <v>532</v>
      </c>
      <c r="E47" s="45" t="s">
        <v>532</v>
      </c>
      <c r="F47" s="536" t="s">
        <v>769</v>
      </c>
      <c r="G47" s="45" t="s">
        <v>59</v>
      </c>
      <c r="H47" s="382" t="s">
        <v>583</v>
      </c>
      <c r="I47" s="552" t="s">
        <v>716</v>
      </c>
      <c r="J47" s="45" t="s">
        <v>800</v>
      </c>
      <c r="K47" s="45" t="s">
        <v>799</v>
      </c>
      <c r="L47" s="45" t="s">
        <v>532</v>
      </c>
      <c r="M47" s="204"/>
      <c r="N47" s="45" t="s">
        <v>53</v>
      </c>
      <c r="O47" s="45" t="s">
        <v>43</v>
      </c>
      <c r="P47" s="40">
        <v>43101</v>
      </c>
      <c r="Q47" s="73">
        <v>43465</v>
      </c>
      <c r="R47" s="40">
        <v>43319</v>
      </c>
      <c r="S47" s="82">
        <v>0</v>
      </c>
      <c r="T47" s="82">
        <v>15</v>
      </c>
      <c r="U47" s="79">
        <f t="shared" si="2"/>
        <v>0</v>
      </c>
      <c r="V47" s="101" t="s">
        <v>843</v>
      </c>
      <c r="W47" s="99">
        <v>76281</v>
      </c>
      <c r="X47" s="81">
        <v>4</v>
      </c>
      <c r="Y47" s="82">
        <v>11</v>
      </c>
      <c r="Z47" s="79">
        <f>X47/Y47</f>
        <v>0.36363636363636365</v>
      </c>
      <c r="AA47" s="113" t="s">
        <v>1054</v>
      </c>
      <c r="AB47" s="268">
        <v>43488</v>
      </c>
      <c r="AC47" s="269">
        <v>10</v>
      </c>
      <c r="AD47" s="269">
        <v>16</v>
      </c>
      <c r="AE47" s="270">
        <f>+AC47/AD47</f>
        <v>0.625</v>
      </c>
      <c r="AF47" s="271" t="s">
        <v>1120</v>
      </c>
      <c r="AG47" s="40"/>
      <c r="AH47" s="82"/>
      <c r="AI47" s="82"/>
      <c r="AJ47" s="79"/>
      <c r="AK47" s="40"/>
      <c r="AL47" s="33"/>
      <c r="AM47" s="81"/>
      <c r="AN47" s="82"/>
      <c r="AO47" s="79"/>
      <c r="AP47" s="33"/>
      <c r="AQ47" s="40"/>
      <c r="AR47" s="82"/>
      <c r="AS47" s="82"/>
      <c r="AT47" s="79"/>
      <c r="AU47" s="40"/>
      <c r="AV47" s="40"/>
      <c r="AW47" s="82"/>
      <c r="AX47" s="82"/>
      <c r="AY47" s="79"/>
      <c r="AZ47" s="40"/>
      <c r="BA47" s="33"/>
      <c r="BB47" s="81"/>
      <c r="BC47" s="82"/>
      <c r="BD47" s="79"/>
      <c r="BE47" s="33"/>
      <c r="BF47" s="40"/>
      <c r="BG47" s="82"/>
      <c r="BH47" s="82"/>
      <c r="BI47" s="79"/>
      <c r="BJ47" s="33"/>
      <c r="BL47" s="35"/>
      <c r="BM47" s="35"/>
      <c r="BN47" s="35"/>
      <c r="BQ47" s="35"/>
      <c r="BR47" s="35"/>
      <c r="BS47" s="35"/>
      <c r="BV47" s="35"/>
      <c r="BW47" s="35"/>
      <c r="BX47" s="35"/>
      <c r="CA47" s="35"/>
      <c r="CB47" s="35"/>
      <c r="CC47" s="35"/>
    </row>
    <row r="48" spans="1:82" ht="90" customHeight="1" x14ac:dyDescent="0.25">
      <c r="B48" s="45" t="s">
        <v>308</v>
      </c>
      <c r="C48" s="320" t="s">
        <v>313</v>
      </c>
      <c r="D48" s="45" t="s">
        <v>137</v>
      </c>
      <c r="E48" s="45" t="s">
        <v>137</v>
      </c>
      <c r="F48" s="536" t="s">
        <v>775</v>
      </c>
      <c r="G48" s="45" t="s">
        <v>59</v>
      </c>
      <c r="H48" s="382" t="s">
        <v>584</v>
      </c>
      <c r="I48" s="552" t="s">
        <v>717</v>
      </c>
      <c r="J48" s="45" t="s">
        <v>800</v>
      </c>
      <c r="K48" s="45" t="s">
        <v>799</v>
      </c>
      <c r="L48" s="45" t="s">
        <v>356</v>
      </c>
      <c r="M48" s="204"/>
      <c r="N48" s="45" t="s">
        <v>53</v>
      </c>
      <c r="O48" s="45" t="s">
        <v>43</v>
      </c>
      <c r="P48" s="40">
        <v>43101</v>
      </c>
      <c r="Q48" s="73">
        <v>43465</v>
      </c>
      <c r="R48" s="268">
        <v>43319</v>
      </c>
      <c r="S48" s="269">
        <v>6</v>
      </c>
      <c r="T48" s="269">
        <v>26</v>
      </c>
      <c r="U48" s="270">
        <f t="shared" si="2"/>
        <v>0.23076923076923078</v>
      </c>
      <c r="V48" s="271" t="s">
        <v>840</v>
      </c>
      <c r="W48" s="33"/>
      <c r="X48" s="81"/>
      <c r="Y48" s="82"/>
      <c r="Z48" s="79"/>
      <c r="AA48" s="33"/>
      <c r="AB48" s="268">
        <v>43488</v>
      </c>
      <c r="AC48" s="269">
        <v>26</v>
      </c>
      <c r="AD48" s="269">
        <v>29</v>
      </c>
      <c r="AE48" s="270">
        <f>+AC48/AD48</f>
        <v>0.89655172413793105</v>
      </c>
      <c r="AF48" s="271" t="s">
        <v>1120</v>
      </c>
      <c r="AG48" s="40"/>
      <c r="AH48" s="82"/>
      <c r="AI48" s="82"/>
      <c r="AJ48" s="79"/>
      <c r="AK48" s="40"/>
      <c r="AL48" s="33"/>
      <c r="AM48" s="81"/>
      <c r="AN48" s="82"/>
      <c r="AO48" s="79"/>
      <c r="AP48" s="33"/>
      <c r="AQ48" s="40"/>
      <c r="AR48" s="82"/>
      <c r="AS48" s="82"/>
      <c r="AT48" s="79"/>
      <c r="AU48" s="40"/>
      <c r="AV48" s="40"/>
      <c r="AW48" s="82"/>
      <c r="AX48" s="82"/>
      <c r="AY48" s="79"/>
      <c r="AZ48" s="40"/>
      <c r="BA48" s="33"/>
      <c r="BB48" s="81"/>
      <c r="BC48" s="82"/>
      <c r="BD48" s="79"/>
      <c r="BE48" s="33"/>
      <c r="BF48" s="40"/>
      <c r="BG48" s="82"/>
      <c r="BH48" s="82"/>
      <c r="BI48" s="79"/>
      <c r="BJ48" s="33"/>
      <c r="BL48" s="35"/>
      <c r="BM48" s="35"/>
      <c r="BN48" s="35"/>
      <c r="BQ48" s="35"/>
      <c r="BR48" s="35"/>
      <c r="BS48" s="35"/>
      <c r="BV48" s="35"/>
      <c r="BW48" s="35"/>
      <c r="BX48" s="35"/>
      <c r="CA48" s="35"/>
      <c r="CB48" s="35"/>
      <c r="CC48" s="35"/>
    </row>
    <row r="49" spans="2:81" ht="265.5" customHeight="1" x14ac:dyDescent="0.25">
      <c r="B49" s="45" t="s">
        <v>308</v>
      </c>
      <c r="C49" s="320" t="s">
        <v>313</v>
      </c>
      <c r="D49" s="45" t="s">
        <v>137</v>
      </c>
      <c r="E49" s="45" t="s">
        <v>137</v>
      </c>
      <c r="F49" s="536" t="s">
        <v>770</v>
      </c>
      <c r="G49" s="45" t="s">
        <v>59</v>
      </c>
      <c r="H49" s="382" t="s">
        <v>585</v>
      </c>
      <c r="I49" s="552" t="s">
        <v>718</v>
      </c>
      <c r="J49" s="45" t="s">
        <v>800</v>
      </c>
      <c r="K49" s="45" t="s">
        <v>799</v>
      </c>
      <c r="L49" s="45" t="s">
        <v>779</v>
      </c>
      <c r="M49" s="204"/>
      <c r="N49" s="45" t="s">
        <v>53</v>
      </c>
      <c r="O49" s="45" t="s">
        <v>43</v>
      </c>
      <c r="P49" s="40">
        <v>43101</v>
      </c>
      <c r="Q49" s="73">
        <v>43465</v>
      </c>
      <c r="R49" s="40">
        <v>43319</v>
      </c>
      <c r="S49" s="82">
        <v>17</v>
      </c>
      <c r="T49" s="82">
        <v>43</v>
      </c>
      <c r="U49" s="79">
        <f t="shared" si="2"/>
        <v>0.39534883720930231</v>
      </c>
      <c r="V49" s="40" t="s">
        <v>823</v>
      </c>
      <c r="W49" s="272">
        <v>43488</v>
      </c>
      <c r="X49" s="273">
        <v>28</v>
      </c>
      <c r="Y49" s="269">
        <v>43</v>
      </c>
      <c r="Z49" s="270">
        <f t="shared" ref="Z49:Z54" si="4">+X49/Y49</f>
        <v>0.65116279069767447</v>
      </c>
      <c r="AA49" s="274" t="s">
        <v>1054</v>
      </c>
      <c r="AB49" s="40"/>
      <c r="AC49" s="82"/>
      <c r="AD49" s="82"/>
      <c r="AE49" s="79"/>
      <c r="AF49" s="40"/>
      <c r="AG49" s="40"/>
      <c r="AH49" s="82"/>
      <c r="AI49" s="82"/>
      <c r="AJ49" s="79"/>
      <c r="AK49" s="40"/>
      <c r="AL49" s="33"/>
      <c r="AM49" s="81"/>
      <c r="AN49" s="82"/>
      <c r="AO49" s="79"/>
      <c r="AP49" s="33"/>
      <c r="AQ49" s="40"/>
      <c r="AR49" s="82"/>
      <c r="AS49" s="82"/>
      <c r="AT49" s="79"/>
      <c r="AU49" s="40"/>
      <c r="AV49" s="40"/>
      <c r="AW49" s="82"/>
      <c r="AX49" s="82"/>
      <c r="AY49" s="79"/>
      <c r="AZ49" s="40"/>
      <c r="BA49" s="33"/>
      <c r="BB49" s="81"/>
      <c r="BC49" s="82"/>
      <c r="BD49" s="79"/>
      <c r="BE49" s="33"/>
      <c r="BF49" s="40"/>
      <c r="BG49" s="82"/>
      <c r="BH49" s="82"/>
      <c r="BI49" s="79"/>
      <c r="BJ49" s="33"/>
      <c r="BL49" s="35"/>
      <c r="BM49" s="35"/>
      <c r="BN49" s="35"/>
      <c r="BQ49" s="35"/>
      <c r="BR49" s="35"/>
      <c r="BS49" s="35"/>
      <c r="BV49" s="35"/>
      <c r="BW49" s="35"/>
      <c r="BX49" s="35"/>
      <c r="CA49" s="35"/>
      <c r="CB49" s="35"/>
      <c r="CC49" s="35"/>
    </row>
    <row r="50" spans="2:81" ht="229.5" customHeight="1" x14ac:dyDescent="0.25">
      <c r="B50" s="45" t="s">
        <v>308</v>
      </c>
      <c r="C50" s="320" t="s">
        <v>313</v>
      </c>
      <c r="D50" s="45" t="s">
        <v>137</v>
      </c>
      <c r="E50" s="45" t="s">
        <v>137</v>
      </c>
      <c r="F50" s="536" t="s">
        <v>771</v>
      </c>
      <c r="G50" s="45" t="s">
        <v>59</v>
      </c>
      <c r="H50" s="382" t="s">
        <v>586</v>
      </c>
      <c r="I50" s="552" t="s">
        <v>719</v>
      </c>
      <c r="J50" s="45" t="s">
        <v>800</v>
      </c>
      <c r="K50" s="45" t="s">
        <v>799</v>
      </c>
      <c r="L50" s="45" t="s">
        <v>548</v>
      </c>
      <c r="M50" s="204"/>
      <c r="N50" s="45" t="s">
        <v>53</v>
      </c>
      <c r="O50" s="45" t="s">
        <v>43</v>
      </c>
      <c r="P50" s="40">
        <v>43101</v>
      </c>
      <c r="Q50" s="73">
        <v>43465</v>
      </c>
      <c r="R50" s="40">
        <v>43319</v>
      </c>
      <c r="S50" s="82">
        <v>4</v>
      </c>
      <c r="T50" s="82">
        <v>16</v>
      </c>
      <c r="U50" s="79">
        <f t="shared" si="2"/>
        <v>0.25</v>
      </c>
      <c r="V50" s="101" t="s">
        <v>844</v>
      </c>
      <c r="W50" s="272">
        <v>43488</v>
      </c>
      <c r="X50" s="273">
        <v>8</v>
      </c>
      <c r="Y50" s="269">
        <v>16</v>
      </c>
      <c r="Z50" s="270">
        <f t="shared" si="4"/>
        <v>0.5</v>
      </c>
      <c r="AA50" s="271" t="s">
        <v>1120</v>
      </c>
      <c r="AB50" s="40"/>
      <c r="AC50" s="82"/>
      <c r="AD50" s="82"/>
      <c r="AE50" s="79"/>
      <c r="AF50" s="40"/>
      <c r="AG50" s="40"/>
      <c r="AH50" s="82"/>
      <c r="AI50" s="82"/>
      <c r="AJ50" s="79"/>
      <c r="AK50" s="40"/>
      <c r="AL50" s="33"/>
      <c r="AM50" s="81"/>
      <c r="AN50" s="82"/>
      <c r="AO50" s="79"/>
      <c r="AP50" s="33"/>
      <c r="AQ50" s="40"/>
      <c r="AR50" s="82"/>
      <c r="AS50" s="82"/>
      <c r="AT50" s="79"/>
      <c r="AU50" s="40"/>
      <c r="AV50" s="40"/>
      <c r="AW50" s="82"/>
      <c r="AX50" s="82"/>
      <c r="AY50" s="79"/>
      <c r="AZ50" s="40"/>
      <c r="BA50" s="33"/>
      <c r="BB50" s="81"/>
      <c r="BC50" s="82"/>
      <c r="BD50" s="79"/>
      <c r="BE50" s="33"/>
      <c r="BF50" s="40"/>
      <c r="BG50" s="82"/>
      <c r="BH50" s="82"/>
      <c r="BI50" s="79"/>
      <c r="BJ50" s="33"/>
      <c r="BL50" s="35"/>
      <c r="BM50" s="35"/>
      <c r="BN50" s="35"/>
      <c r="BQ50" s="35"/>
      <c r="BR50" s="35"/>
      <c r="BS50" s="35"/>
      <c r="BV50" s="35"/>
      <c r="BW50" s="35"/>
      <c r="BX50" s="35"/>
      <c r="CA50" s="35"/>
      <c r="CB50" s="35"/>
      <c r="CC50" s="35"/>
    </row>
    <row r="51" spans="2:81" ht="229.5" customHeight="1" x14ac:dyDescent="0.25">
      <c r="B51" s="45" t="s">
        <v>308</v>
      </c>
      <c r="C51" s="320" t="s">
        <v>313</v>
      </c>
      <c r="D51" s="45" t="s">
        <v>36</v>
      </c>
      <c r="E51" s="45" t="s">
        <v>36</v>
      </c>
      <c r="F51" s="536" t="s">
        <v>772</v>
      </c>
      <c r="G51" s="45" t="s">
        <v>59</v>
      </c>
      <c r="H51" s="382" t="s">
        <v>587</v>
      </c>
      <c r="I51" s="552" t="s">
        <v>720</v>
      </c>
      <c r="J51" s="45" t="s">
        <v>800</v>
      </c>
      <c r="K51" s="45" t="s">
        <v>799</v>
      </c>
      <c r="L51" s="45" t="s">
        <v>764</v>
      </c>
      <c r="M51" s="204"/>
      <c r="N51" s="45" t="s">
        <v>53</v>
      </c>
      <c r="O51" s="45" t="s">
        <v>43</v>
      </c>
      <c r="P51" s="40">
        <v>43101</v>
      </c>
      <c r="Q51" s="73">
        <v>43465</v>
      </c>
      <c r="R51" s="40">
        <v>43319</v>
      </c>
      <c r="S51" s="82">
        <v>4</v>
      </c>
      <c r="T51" s="82">
        <v>11</v>
      </c>
      <c r="U51" s="79">
        <f t="shared" si="2"/>
        <v>0.36363636363636365</v>
      </c>
      <c r="V51" s="101" t="s">
        <v>845</v>
      </c>
      <c r="W51" s="272">
        <v>43488</v>
      </c>
      <c r="X51" s="273">
        <v>7</v>
      </c>
      <c r="Y51" s="269">
        <v>11</v>
      </c>
      <c r="Z51" s="270">
        <f t="shared" si="4"/>
        <v>0.63636363636363635</v>
      </c>
      <c r="AA51" s="271" t="s">
        <v>1120</v>
      </c>
      <c r="AB51" s="40"/>
      <c r="AC51" s="82"/>
      <c r="AD51" s="82"/>
      <c r="AE51" s="79"/>
      <c r="AF51" s="40"/>
      <c r="AG51" s="40"/>
      <c r="AH51" s="82"/>
      <c r="AI51" s="82"/>
      <c r="AJ51" s="79"/>
      <c r="AK51" s="40"/>
      <c r="AL51" s="33"/>
      <c r="AM51" s="81"/>
      <c r="AN51" s="82"/>
      <c r="AO51" s="79"/>
      <c r="AP51" s="33"/>
      <c r="AQ51" s="40"/>
      <c r="AR51" s="82"/>
      <c r="AS51" s="82"/>
      <c r="AT51" s="79"/>
      <c r="AU51" s="40"/>
      <c r="AV51" s="40"/>
      <c r="AW51" s="82"/>
      <c r="AX51" s="82"/>
      <c r="AY51" s="79"/>
      <c r="AZ51" s="40"/>
      <c r="BA51" s="33"/>
      <c r="BB51" s="81"/>
      <c r="BC51" s="82"/>
      <c r="BD51" s="79"/>
      <c r="BE51" s="33"/>
      <c r="BF51" s="40"/>
      <c r="BG51" s="82"/>
      <c r="BH51" s="82"/>
      <c r="BI51" s="79"/>
      <c r="BJ51" s="33"/>
      <c r="BL51" s="35"/>
      <c r="BM51" s="35"/>
      <c r="BN51" s="35"/>
      <c r="BQ51" s="35"/>
      <c r="BR51" s="35"/>
      <c r="BS51" s="35"/>
      <c r="BV51" s="35"/>
      <c r="BW51" s="35"/>
      <c r="BX51" s="35"/>
      <c r="CA51" s="35"/>
      <c r="CB51" s="35"/>
      <c r="CC51" s="35"/>
    </row>
    <row r="52" spans="2:81" ht="227.25" customHeight="1" x14ac:dyDescent="0.25">
      <c r="B52" s="45" t="s">
        <v>308</v>
      </c>
      <c r="C52" s="320" t="s">
        <v>313</v>
      </c>
      <c r="D52" s="45" t="s">
        <v>747</v>
      </c>
      <c r="E52" s="45" t="s">
        <v>747</v>
      </c>
      <c r="F52" s="536" t="s">
        <v>776</v>
      </c>
      <c r="G52" s="45" t="s">
        <v>59</v>
      </c>
      <c r="H52" s="382" t="s">
        <v>588</v>
      </c>
      <c r="I52" s="552" t="s">
        <v>721</v>
      </c>
      <c r="J52" s="45" t="s">
        <v>800</v>
      </c>
      <c r="K52" s="45" t="s">
        <v>799</v>
      </c>
      <c r="L52" s="45" t="s">
        <v>791</v>
      </c>
      <c r="M52" s="204"/>
      <c r="N52" s="45" t="s">
        <v>53</v>
      </c>
      <c r="O52" s="45" t="s">
        <v>43</v>
      </c>
      <c r="P52" s="40">
        <v>43101</v>
      </c>
      <c r="Q52" s="73">
        <v>43465</v>
      </c>
      <c r="R52" s="268">
        <v>43319</v>
      </c>
      <c r="S52" s="82">
        <v>2</v>
      </c>
      <c r="T52" s="82">
        <v>13</v>
      </c>
      <c r="U52" s="79">
        <f t="shared" si="2"/>
        <v>0.15384615384615385</v>
      </c>
      <c r="V52" s="40" t="s">
        <v>823</v>
      </c>
      <c r="W52" s="272">
        <v>43488</v>
      </c>
      <c r="X52" s="273">
        <v>14</v>
      </c>
      <c r="Y52" s="269">
        <v>18</v>
      </c>
      <c r="Z52" s="270">
        <f t="shared" si="4"/>
        <v>0.77777777777777779</v>
      </c>
      <c r="AA52" s="271" t="s">
        <v>1120</v>
      </c>
      <c r="AB52" s="40"/>
      <c r="AC52" s="82"/>
      <c r="AD52" s="82"/>
      <c r="AE52" s="79"/>
      <c r="AF52" s="40"/>
      <c r="AG52" s="40"/>
      <c r="AH52" s="82"/>
      <c r="AI52" s="82"/>
      <c r="AJ52" s="79"/>
      <c r="AK52" s="40"/>
      <c r="AL52" s="33"/>
      <c r="AM52" s="81"/>
      <c r="AN52" s="82"/>
      <c r="AO52" s="79"/>
      <c r="AP52" s="33"/>
      <c r="AQ52" s="40"/>
      <c r="AR52" s="82"/>
      <c r="AS52" s="82"/>
      <c r="AT52" s="79"/>
      <c r="AU52" s="40"/>
      <c r="AV52" s="40"/>
      <c r="AW52" s="82"/>
      <c r="AX52" s="82"/>
      <c r="AY52" s="79"/>
      <c r="AZ52" s="40"/>
      <c r="BA52" s="33"/>
      <c r="BB52" s="81"/>
      <c r="BC52" s="82"/>
      <c r="BD52" s="79"/>
      <c r="BE52" s="33"/>
      <c r="BF52" s="40"/>
      <c r="BG52" s="82"/>
      <c r="BH52" s="82"/>
      <c r="BI52" s="79"/>
      <c r="BJ52" s="33"/>
      <c r="BL52" s="35"/>
      <c r="BM52" s="35"/>
      <c r="BN52" s="35"/>
      <c r="BQ52" s="35"/>
      <c r="BR52" s="35"/>
      <c r="BS52" s="35"/>
      <c r="BV52" s="35"/>
      <c r="BW52" s="35"/>
      <c r="BX52" s="35"/>
      <c r="CA52" s="35"/>
      <c r="CB52" s="35"/>
      <c r="CC52" s="35"/>
    </row>
    <row r="53" spans="2:81" ht="108.75" customHeight="1" x14ac:dyDescent="0.25">
      <c r="B53" s="140" t="s">
        <v>309</v>
      </c>
      <c r="C53" s="542" t="s">
        <v>797</v>
      </c>
      <c r="D53" s="381" t="s">
        <v>407</v>
      </c>
      <c r="E53" s="72" t="s">
        <v>407</v>
      </c>
      <c r="F53" s="546" t="s">
        <v>798</v>
      </c>
      <c r="G53" s="72" t="s">
        <v>105</v>
      </c>
      <c r="H53" s="382" t="s">
        <v>589</v>
      </c>
      <c r="I53" s="552" t="s">
        <v>106</v>
      </c>
      <c r="J53" s="72" t="s">
        <v>107</v>
      </c>
      <c r="K53" s="72" t="s">
        <v>108</v>
      </c>
      <c r="L53" s="72" t="s">
        <v>109</v>
      </c>
      <c r="M53" s="205"/>
      <c r="N53" s="72" t="s">
        <v>110</v>
      </c>
      <c r="O53" s="72" t="s">
        <v>25</v>
      </c>
      <c r="P53" s="43">
        <v>43160</v>
      </c>
      <c r="Q53" s="75">
        <v>43465</v>
      </c>
      <c r="R53" s="40">
        <v>43193</v>
      </c>
      <c r="S53" s="82">
        <v>249</v>
      </c>
      <c r="T53" s="82">
        <v>288</v>
      </c>
      <c r="U53" s="79">
        <f t="shared" si="2"/>
        <v>0.86458333333333337</v>
      </c>
      <c r="V53" s="101" t="s">
        <v>851</v>
      </c>
      <c r="W53" s="40">
        <v>43285</v>
      </c>
      <c r="X53" s="82">
        <v>279</v>
      </c>
      <c r="Y53" s="82">
        <v>346</v>
      </c>
      <c r="Z53" s="79">
        <f t="shared" si="4"/>
        <v>0.80635838150289019</v>
      </c>
      <c r="AA53" s="101" t="s">
        <v>851</v>
      </c>
      <c r="AB53" s="40" t="s">
        <v>984</v>
      </c>
      <c r="AC53" s="82">
        <v>308</v>
      </c>
      <c r="AD53" s="82">
        <v>368</v>
      </c>
      <c r="AE53" s="79">
        <f>+AC53/AD53</f>
        <v>0.83695652173913049</v>
      </c>
      <c r="AF53" s="101" t="s">
        <v>851</v>
      </c>
      <c r="AG53" s="268">
        <v>43470</v>
      </c>
      <c r="AH53" s="269">
        <v>482</v>
      </c>
      <c r="AI53" s="269">
        <v>482</v>
      </c>
      <c r="AJ53" s="270">
        <f>+AH53/AI53</f>
        <v>1</v>
      </c>
      <c r="AK53" s="271" t="s">
        <v>851</v>
      </c>
      <c r="AL53" s="40"/>
      <c r="AM53" s="82"/>
      <c r="AN53" s="82"/>
      <c r="AO53" s="79"/>
      <c r="AP53" s="40"/>
      <c r="AQ53" s="40"/>
      <c r="AR53" s="82"/>
      <c r="AS53" s="82"/>
      <c r="AT53" s="79"/>
      <c r="AU53" s="40"/>
      <c r="AV53" s="33"/>
      <c r="AW53" s="81"/>
      <c r="AX53" s="82"/>
      <c r="AY53" s="79"/>
      <c r="AZ53" s="33"/>
      <c r="BA53" s="40"/>
      <c r="BB53" s="82"/>
      <c r="BC53" s="82"/>
      <c r="BD53" s="79"/>
      <c r="BE53" s="40"/>
      <c r="BF53" s="40"/>
      <c r="BG53" s="82"/>
      <c r="BH53" s="82"/>
      <c r="BI53" s="79"/>
      <c r="BJ53" s="40"/>
      <c r="BK53" s="33"/>
      <c r="BL53" s="81"/>
      <c r="BM53" s="82"/>
      <c r="BN53" s="79"/>
      <c r="BO53" s="33"/>
      <c r="BP53" s="40"/>
      <c r="BQ53" s="82"/>
      <c r="BR53" s="82"/>
      <c r="BS53" s="79"/>
      <c r="BT53" s="33"/>
      <c r="BV53" s="35"/>
      <c r="BW53" s="35"/>
      <c r="BX53" s="35"/>
      <c r="CA53" s="35"/>
      <c r="CB53" s="35"/>
      <c r="CC53" s="35"/>
    </row>
    <row r="54" spans="2:81" ht="60" customHeight="1" x14ac:dyDescent="0.25">
      <c r="B54" s="140" t="s">
        <v>309</v>
      </c>
      <c r="C54" s="540" t="s">
        <v>358</v>
      </c>
      <c r="D54" s="144" t="s">
        <v>407</v>
      </c>
      <c r="E54" s="144" t="s">
        <v>407</v>
      </c>
      <c r="F54" s="546" t="s">
        <v>224</v>
      </c>
      <c r="G54" s="72" t="s">
        <v>228</v>
      </c>
      <c r="H54" s="382" t="s">
        <v>590</v>
      </c>
      <c r="I54" s="552" t="s">
        <v>233</v>
      </c>
      <c r="J54" s="72" t="s">
        <v>238</v>
      </c>
      <c r="K54" s="72" t="s">
        <v>239</v>
      </c>
      <c r="L54" s="72" t="s">
        <v>359</v>
      </c>
      <c r="M54" s="205"/>
      <c r="N54" s="72" t="s">
        <v>377</v>
      </c>
      <c r="O54" s="72" t="s">
        <v>25</v>
      </c>
      <c r="P54" s="43">
        <v>43160</v>
      </c>
      <c r="Q54" s="75">
        <v>43465</v>
      </c>
      <c r="R54" s="99">
        <v>43256</v>
      </c>
      <c r="S54" s="81">
        <v>18</v>
      </c>
      <c r="T54" s="82">
        <v>18</v>
      </c>
      <c r="U54" s="79">
        <f t="shared" si="2"/>
        <v>1</v>
      </c>
      <c r="V54" s="113" t="s">
        <v>825</v>
      </c>
      <c r="W54" s="99">
        <v>43348</v>
      </c>
      <c r="X54" s="81">
        <v>18</v>
      </c>
      <c r="Y54" s="82">
        <v>18</v>
      </c>
      <c r="Z54" s="79">
        <f t="shared" si="4"/>
        <v>1</v>
      </c>
      <c r="AA54" s="113" t="s">
        <v>825</v>
      </c>
      <c r="AB54" s="268">
        <v>43479</v>
      </c>
      <c r="AC54" s="269">
        <v>18</v>
      </c>
      <c r="AD54" s="269">
        <v>18</v>
      </c>
      <c r="AE54" s="270">
        <f>+AC54/AD54</f>
        <v>1</v>
      </c>
      <c r="AF54" s="271" t="s">
        <v>1103</v>
      </c>
      <c r="AG54" s="40"/>
      <c r="AH54" s="82"/>
      <c r="AI54" s="82"/>
      <c r="AJ54" s="79"/>
      <c r="AK54" s="40"/>
      <c r="AL54" s="33"/>
      <c r="AM54" s="81"/>
      <c r="AN54" s="82"/>
      <c r="AO54" s="79"/>
      <c r="AP54" s="33"/>
      <c r="AQ54" s="40"/>
      <c r="AR54" s="82"/>
      <c r="AS54" s="82"/>
      <c r="AT54" s="79"/>
      <c r="AU54" s="40"/>
      <c r="AV54" s="40"/>
      <c r="AW54" s="82"/>
      <c r="AX54" s="82"/>
      <c r="AY54" s="79"/>
      <c r="AZ54" s="40"/>
      <c r="BA54" s="33"/>
      <c r="BB54" s="81"/>
      <c r="BC54" s="82"/>
      <c r="BD54" s="79"/>
      <c r="BE54" s="33"/>
      <c r="BF54" s="40"/>
      <c r="BG54" s="82"/>
      <c r="BH54" s="82"/>
      <c r="BI54" s="79"/>
      <c r="BJ54" s="33"/>
      <c r="BL54" s="35"/>
      <c r="BM54" s="35"/>
      <c r="BN54" s="35"/>
      <c r="BQ54" s="35"/>
      <c r="BR54" s="35"/>
      <c r="BS54" s="35"/>
      <c r="BV54" s="35"/>
      <c r="BW54" s="35"/>
      <c r="BX54" s="35"/>
      <c r="CA54" s="35"/>
      <c r="CB54" s="35"/>
      <c r="CC54" s="35"/>
    </row>
    <row r="55" spans="2:81" ht="75" customHeight="1" x14ac:dyDescent="0.25">
      <c r="B55" s="140" t="s">
        <v>309</v>
      </c>
      <c r="C55" s="540" t="s">
        <v>358</v>
      </c>
      <c r="D55" s="144" t="s">
        <v>407</v>
      </c>
      <c r="E55" s="144" t="s">
        <v>407</v>
      </c>
      <c r="F55" s="546" t="s">
        <v>225</v>
      </c>
      <c r="G55" s="72" t="s">
        <v>229</v>
      </c>
      <c r="H55" s="382" t="s">
        <v>591</v>
      </c>
      <c r="I55" s="552" t="s">
        <v>234</v>
      </c>
      <c r="J55" s="72" t="s">
        <v>240</v>
      </c>
      <c r="K55" s="72" t="s">
        <v>241</v>
      </c>
      <c r="L55" s="72" t="s">
        <v>359</v>
      </c>
      <c r="M55" s="205"/>
      <c r="N55" s="72" t="s">
        <v>377</v>
      </c>
      <c r="O55" s="72" t="s">
        <v>25</v>
      </c>
      <c r="P55" s="43">
        <v>43160</v>
      </c>
      <c r="Q55" s="75">
        <v>43465</v>
      </c>
      <c r="R55" s="99">
        <v>43256</v>
      </c>
      <c r="S55" s="81">
        <v>15</v>
      </c>
      <c r="T55" s="82">
        <v>18</v>
      </c>
      <c r="U55" s="79">
        <v>0.83</v>
      </c>
      <c r="V55" s="113" t="s">
        <v>825</v>
      </c>
      <c r="W55" s="99">
        <v>43256</v>
      </c>
      <c r="X55" s="81">
        <v>15</v>
      </c>
      <c r="Y55" s="82">
        <v>18</v>
      </c>
      <c r="Z55" s="79">
        <v>0.83</v>
      </c>
      <c r="AA55" s="113" t="s">
        <v>825</v>
      </c>
      <c r="AB55" s="268">
        <v>43479</v>
      </c>
      <c r="AC55" s="269">
        <v>18</v>
      </c>
      <c r="AD55" s="269">
        <v>18</v>
      </c>
      <c r="AE55" s="270">
        <f>+AC55/AD55</f>
        <v>1</v>
      </c>
      <c r="AF55" s="271" t="s">
        <v>1103</v>
      </c>
      <c r="AG55" s="40"/>
      <c r="AH55" s="82"/>
      <c r="AI55" s="82"/>
      <c r="AJ55" s="79"/>
      <c r="AK55" s="40"/>
      <c r="AL55" s="33"/>
      <c r="AM55" s="81"/>
      <c r="AN55" s="82"/>
      <c r="AO55" s="79"/>
      <c r="AP55" s="33"/>
      <c r="AQ55" s="40"/>
      <c r="AR55" s="82"/>
      <c r="AS55" s="82"/>
      <c r="AT55" s="79"/>
      <c r="AU55" s="40"/>
      <c r="AV55" s="40"/>
      <c r="AW55" s="82"/>
      <c r="AX55" s="82"/>
      <c r="AY55" s="79"/>
      <c r="AZ55" s="40"/>
      <c r="BA55" s="33"/>
      <c r="BB55" s="81"/>
      <c r="BC55" s="82"/>
      <c r="BD55" s="79"/>
      <c r="BE55" s="33"/>
      <c r="BF55" s="40"/>
      <c r="BG55" s="82"/>
      <c r="BH55" s="82"/>
      <c r="BI55" s="79"/>
      <c r="BJ55" s="33"/>
      <c r="BL55" s="35"/>
      <c r="BM55" s="35"/>
      <c r="BN55" s="35"/>
      <c r="BQ55" s="35"/>
      <c r="BR55" s="35"/>
      <c r="BS55" s="35"/>
      <c r="BV55" s="35"/>
      <c r="BW55" s="35"/>
      <c r="BX55" s="35"/>
      <c r="CA55" s="35"/>
      <c r="CB55" s="35"/>
      <c r="CC55" s="35"/>
    </row>
    <row r="56" spans="2:81" ht="15" customHeight="1" x14ac:dyDescent="0.25">
      <c r="B56" s="140" t="s">
        <v>309</v>
      </c>
      <c r="C56" s="540" t="s">
        <v>358</v>
      </c>
      <c r="D56" s="144" t="s">
        <v>407</v>
      </c>
      <c r="E56" s="144" t="s">
        <v>407</v>
      </c>
      <c r="F56" s="733" t="s">
        <v>242</v>
      </c>
      <c r="G56" s="714" t="s">
        <v>230</v>
      </c>
      <c r="H56" s="754" t="s">
        <v>592</v>
      </c>
      <c r="I56" s="731" t="s">
        <v>235</v>
      </c>
      <c r="J56" s="741" t="s">
        <v>245</v>
      </c>
      <c r="K56" s="741" t="s">
        <v>246</v>
      </c>
      <c r="L56" s="741" t="s">
        <v>359</v>
      </c>
      <c r="M56" s="202"/>
      <c r="N56" s="741" t="s">
        <v>500</v>
      </c>
      <c r="O56" s="741" t="s">
        <v>25</v>
      </c>
      <c r="P56" s="743">
        <v>43160</v>
      </c>
      <c r="Q56" s="743">
        <v>43465</v>
      </c>
      <c r="R56" s="715">
        <v>43223</v>
      </c>
      <c r="S56" s="717">
        <v>4</v>
      </c>
      <c r="T56" s="717">
        <v>4</v>
      </c>
      <c r="U56" s="719">
        <f>+S56/T56</f>
        <v>1</v>
      </c>
      <c r="V56" s="721" t="s">
        <v>852</v>
      </c>
      <c r="W56" s="715">
        <v>43348</v>
      </c>
      <c r="X56" s="717">
        <v>8</v>
      </c>
      <c r="Y56" s="717">
        <v>8</v>
      </c>
      <c r="Z56" s="719">
        <f>+X56/Y56</f>
        <v>1</v>
      </c>
      <c r="AA56" s="721" t="s">
        <v>852</v>
      </c>
      <c r="AB56" s="723">
        <v>43479</v>
      </c>
      <c r="AC56" s="725">
        <v>169</v>
      </c>
      <c r="AD56" s="725">
        <v>169</v>
      </c>
      <c r="AE56" s="727">
        <v>1</v>
      </c>
      <c r="AF56" s="729" t="s">
        <v>1104</v>
      </c>
      <c r="AG56" s="715"/>
      <c r="AH56" s="715"/>
      <c r="AI56" s="715"/>
      <c r="AJ56" s="715"/>
      <c r="AK56" s="715"/>
      <c r="AL56" s="715"/>
      <c r="AM56" s="715"/>
      <c r="AN56" s="715"/>
      <c r="AO56" s="715"/>
      <c r="AP56" s="715"/>
      <c r="AQ56" s="715"/>
      <c r="AR56" s="715"/>
      <c r="AS56" s="715"/>
      <c r="AT56" s="715"/>
      <c r="AU56" s="715"/>
      <c r="AV56" s="715"/>
      <c r="AW56" s="715"/>
      <c r="AX56" s="715"/>
      <c r="AY56" s="715"/>
      <c r="AZ56" s="715"/>
      <c r="BA56" s="715"/>
      <c r="BB56" s="715"/>
      <c r="BC56" s="715"/>
      <c r="BD56" s="715"/>
      <c r="BE56" s="715"/>
      <c r="BF56" s="715"/>
      <c r="BG56" s="715"/>
      <c r="BH56" s="715"/>
      <c r="BI56" s="715"/>
      <c r="BJ56" s="715"/>
      <c r="BL56" s="35"/>
      <c r="BM56" s="35"/>
      <c r="BN56" s="35"/>
      <c r="BQ56" s="35"/>
      <c r="BR56" s="35"/>
      <c r="BS56" s="35"/>
      <c r="BV56" s="35"/>
      <c r="BW56" s="35"/>
      <c r="BX56" s="35"/>
      <c r="CA56" s="35"/>
      <c r="CB56" s="35"/>
      <c r="CC56" s="35"/>
    </row>
    <row r="57" spans="2:81" ht="75" customHeight="1" x14ac:dyDescent="0.25">
      <c r="B57" s="140" t="s">
        <v>309</v>
      </c>
      <c r="C57" s="540" t="s">
        <v>358</v>
      </c>
      <c r="D57" s="144" t="s">
        <v>407</v>
      </c>
      <c r="E57" s="144" t="s">
        <v>407</v>
      </c>
      <c r="F57" s="734"/>
      <c r="G57" s="713"/>
      <c r="H57" s="755"/>
      <c r="I57" s="732"/>
      <c r="J57" s="742"/>
      <c r="K57" s="742"/>
      <c r="L57" s="742"/>
      <c r="M57" s="203"/>
      <c r="N57" s="742"/>
      <c r="O57" s="742"/>
      <c r="P57" s="744"/>
      <c r="Q57" s="744"/>
      <c r="R57" s="716"/>
      <c r="S57" s="718"/>
      <c r="T57" s="718"/>
      <c r="U57" s="720"/>
      <c r="V57" s="722"/>
      <c r="W57" s="716"/>
      <c r="X57" s="718"/>
      <c r="Y57" s="718"/>
      <c r="Z57" s="720"/>
      <c r="AA57" s="722"/>
      <c r="AB57" s="724"/>
      <c r="AC57" s="726"/>
      <c r="AD57" s="726"/>
      <c r="AE57" s="728"/>
      <c r="AF57" s="730"/>
      <c r="AG57" s="716"/>
      <c r="AH57" s="716"/>
      <c r="AI57" s="716"/>
      <c r="AJ57" s="716"/>
      <c r="AK57" s="716"/>
      <c r="AL57" s="716"/>
      <c r="AM57" s="716"/>
      <c r="AN57" s="716"/>
      <c r="AO57" s="716"/>
      <c r="AP57" s="716"/>
      <c r="AQ57" s="716"/>
      <c r="AR57" s="716"/>
      <c r="AS57" s="716"/>
      <c r="AT57" s="716"/>
      <c r="AU57" s="716"/>
      <c r="AV57" s="716"/>
      <c r="AW57" s="716"/>
      <c r="AX57" s="716"/>
      <c r="AY57" s="716"/>
      <c r="AZ57" s="716"/>
      <c r="BA57" s="716"/>
      <c r="BB57" s="716"/>
      <c r="BC57" s="716"/>
      <c r="BD57" s="716"/>
      <c r="BE57" s="716"/>
      <c r="BF57" s="716"/>
      <c r="BG57" s="716"/>
      <c r="BH57" s="716"/>
      <c r="BI57" s="716"/>
      <c r="BJ57" s="716"/>
      <c r="BL57" s="35"/>
      <c r="BM57" s="35"/>
      <c r="BN57" s="35"/>
      <c r="BQ57" s="35"/>
      <c r="BR57" s="35"/>
      <c r="BS57" s="35"/>
      <c r="BV57" s="35"/>
      <c r="BW57" s="35"/>
      <c r="BX57" s="35"/>
      <c r="CA57" s="35"/>
      <c r="CB57" s="35"/>
      <c r="CC57" s="35"/>
    </row>
    <row r="58" spans="2:81" ht="75" customHeight="1" x14ac:dyDescent="0.25">
      <c r="B58" s="140" t="s">
        <v>309</v>
      </c>
      <c r="C58" s="540" t="s">
        <v>358</v>
      </c>
      <c r="D58" s="144" t="s">
        <v>407</v>
      </c>
      <c r="E58" s="144" t="s">
        <v>407</v>
      </c>
      <c r="F58" s="546" t="s">
        <v>226</v>
      </c>
      <c r="G58" s="72" t="s">
        <v>231</v>
      </c>
      <c r="H58" s="382" t="s">
        <v>593</v>
      </c>
      <c r="I58" s="552" t="s">
        <v>236</v>
      </c>
      <c r="J58" s="72" t="s">
        <v>247</v>
      </c>
      <c r="K58" s="72" t="s">
        <v>248</v>
      </c>
      <c r="L58" s="72" t="s">
        <v>359</v>
      </c>
      <c r="M58" s="205"/>
      <c r="N58" s="72" t="s">
        <v>377</v>
      </c>
      <c r="O58" s="72" t="s">
        <v>25</v>
      </c>
      <c r="P58" s="43">
        <v>43160</v>
      </c>
      <c r="Q58" s="75">
        <v>43465</v>
      </c>
      <c r="R58" s="99">
        <v>43256</v>
      </c>
      <c r="S58" s="81">
        <v>13</v>
      </c>
      <c r="T58" s="82">
        <v>18</v>
      </c>
      <c r="U58" s="79">
        <f t="shared" ref="U58:U89" si="5">+S58/T58</f>
        <v>0.72222222222222221</v>
      </c>
      <c r="V58" s="113" t="s">
        <v>825</v>
      </c>
      <c r="W58" s="99">
        <v>43348</v>
      </c>
      <c r="X58" s="81">
        <v>13</v>
      </c>
      <c r="Y58" s="82">
        <v>18</v>
      </c>
      <c r="Z58" s="79">
        <f t="shared" ref="Z58:Z80" si="6">+X58/Y58</f>
        <v>0.72222222222222221</v>
      </c>
      <c r="AA58" s="113" t="s">
        <v>825</v>
      </c>
      <c r="AB58" s="393">
        <v>43479</v>
      </c>
      <c r="AC58" s="269">
        <v>18</v>
      </c>
      <c r="AD58" s="269">
        <v>18</v>
      </c>
      <c r="AE58" s="394">
        <f>+AC58/AD58</f>
        <v>1</v>
      </c>
      <c r="AF58" s="395" t="s">
        <v>1104</v>
      </c>
      <c r="AG58" s="40"/>
      <c r="AH58" s="82"/>
      <c r="AI58" s="82"/>
      <c r="AJ58" s="79"/>
      <c r="AK58" s="40"/>
      <c r="AL58" s="33"/>
      <c r="AM58" s="81"/>
      <c r="AN58" s="82"/>
      <c r="AO58" s="79"/>
      <c r="AP58" s="33"/>
      <c r="AQ58" s="40"/>
      <c r="AR58" s="82"/>
      <c r="AS58" s="82"/>
      <c r="AT58" s="79"/>
      <c r="AU58" s="40"/>
      <c r="AV58" s="40"/>
      <c r="AW58" s="82"/>
      <c r="AX58" s="82"/>
      <c r="AY58" s="79"/>
      <c r="AZ58" s="40"/>
      <c r="BA58" s="33"/>
      <c r="BB58" s="81"/>
      <c r="BC58" s="82"/>
      <c r="BD58" s="79"/>
      <c r="BE58" s="33"/>
      <c r="BF58" s="40"/>
      <c r="BG58" s="82"/>
      <c r="BH58" s="82"/>
      <c r="BI58" s="79"/>
      <c r="BJ58" s="33"/>
      <c r="BL58" s="35"/>
      <c r="BM58" s="35"/>
      <c r="BN58" s="35"/>
      <c r="BQ58" s="35"/>
      <c r="BR58" s="35"/>
      <c r="BS58" s="35"/>
      <c r="BV58" s="35"/>
      <c r="BW58" s="35"/>
      <c r="BX58" s="35"/>
      <c r="CA58" s="35"/>
      <c r="CB58" s="35"/>
      <c r="CC58" s="35"/>
    </row>
    <row r="59" spans="2:81" ht="81" customHeight="1" x14ac:dyDescent="0.25">
      <c r="B59" s="140" t="s">
        <v>309</v>
      </c>
      <c r="C59" s="540" t="s">
        <v>358</v>
      </c>
      <c r="D59" s="144" t="s">
        <v>407</v>
      </c>
      <c r="E59" s="144" t="s">
        <v>407</v>
      </c>
      <c r="F59" s="546" t="s">
        <v>227</v>
      </c>
      <c r="G59" s="72" t="s">
        <v>232</v>
      </c>
      <c r="H59" s="382" t="s">
        <v>594</v>
      </c>
      <c r="I59" s="552" t="s">
        <v>237</v>
      </c>
      <c r="J59" s="72" t="s">
        <v>249</v>
      </c>
      <c r="K59" s="72" t="s">
        <v>250</v>
      </c>
      <c r="L59" s="72" t="s">
        <v>359</v>
      </c>
      <c r="M59" s="205"/>
      <c r="N59" s="72" t="s">
        <v>499</v>
      </c>
      <c r="O59" s="72" t="s">
        <v>25</v>
      </c>
      <c r="P59" s="43">
        <v>43160</v>
      </c>
      <c r="Q59" s="75">
        <v>43465</v>
      </c>
      <c r="R59" s="99">
        <v>43256</v>
      </c>
      <c r="S59" s="81">
        <v>6</v>
      </c>
      <c r="T59" s="82">
        <v>6</v>
      </c>
      <c r="U59" s="79">
        <f t="shared" si="5"/>
        <v>1</v>
      </c>
      <c r="V59" s="113" t="s">
        <v>826</v>
      </c>
      <c r="W59" s="99">
        <v>43348</v>
      </c>
      <c r="X59" s="81">
        <v>7</v>
      </c>
      <c r="Y59" s="82">
        <v>7</v>
      </c>
      <c r="Z59" s="79">
        <f t="shared" si="6"/>
        <v>1</v>
      </c>
      <c r="AA59" s="113" t="s">
        <v>826</v>
      </c>
      <c r="AB59" s="393">
        <v>43479</v>
      </c>
      <c r="AC59" s="269">
        <v>7</v>
      </c>
      <c r="AD59" s="269">
        <v>7</v>
      </c>
      <c r="AE59" s="270">
        <f>+AC59/AD59</f>
        <v>1</v>
      </c>
      <c r="AF59" s="271" t="s">
        <v>1105</v>
      </c>
      <c r="AG59" s="40"/>
      <c r="AH59" s="82"/>
      <c r="AI59" s="82"/>
      <c r="AJ59" s="79"/>
      <c r="AK59" s="40"/>
      <c r="AL59" s="33"/>
      <c r="AM59" s="81"/>
      <c r="AN59" s="82"/>
      <c r="AO59" s="79" t="e">
        <v>#DIV/0!</v>
      </c>
      <c r="AP59" s="33"/>
      <c r="AQ59" s="40"/>
      <c r="AR59" s="82"/>
      <c r="AS59" s="82"/>
      <c r="AT59" s="79"/>
      <c r="AU59" s="40"/>
      <c r="AV59" s="40"/>
      <c r="AW59" s="82"/>
      <c r="AX59" s="82"/>
      <c r="AY59" s="79"/>
      <c r="AZ59" s="40"/>
      <c r="BA59" s="33"/>
      <c r="BB59" s="81"/>
      <c r="BC59" s="82"/>
      <c r="BD59" s="79" t="e">
        <f>+BB59/BC59</f>
        <v>#DIV/0!</v>
      </c>
      <c r="BE59" s="33"/>
      <c r="BF59" s="40"/>
      <c r="BG59" s="82"/>
      <c r="BH59" s="82"/>
      <c r="BI59" s="79"/>
      <c r="BJ59" s="33"/>
      <c r="BL59" s="35"/>
      <c r="BM59" s="35"/>
      <c r="BN59" s="35"/>
      <c r="BQ59" s="35"/>
      <c r="BR59" s="35"/>
      <c r="BS59" s="35"/>
      <c r="BV59" s="35"/>
      <c r="BW59" s="35"/>
      <c r="BX59" s="35"/>
      <c r="CA59" s="35"/>
      <c r="CB59" s="35"/>
      <c r="CC59" s="35"/>
    </row>
    <row r="60" spans="2:81" ht="60" customHeight="1" x14ac:dyDescent="0.25">
      <c r="B60" s="140" t="s">
        <v>309</v>
      </c>
      <c r="C60" s="540" t="s">
        <v>360</v>
      </c>
      <c r="D60" s="144" t="s">
        <v>407</v>
      </c>
      <c r="E60" s="144" t="s">
        <v>407</v>
      </c>
      <c r="F60" s="546" t="s">
        <v>275</v>
      </c>
      <c r="G60" s="72" t="s">
        <v>276</v>
      </c>
      <c r="H60" s="382" t="s">
        <v>595</v>
      </c>
      <c r="I60" s="552" t="s">
        <v>277</v>
      </c>
      <c r="J60" s="72" t="s">
        <v>238</v>
      </c>
      <c r="K60" s="72" t="s">
        <v>239</v>
      </c>
      <c r="L60" s="72" t="s">
        <v>361</v>
      </c>
      <c r="M60" s="205"/>
      <c r="N60" s="72" t="s">
        <v>377</v>
      </c>
      <c r="O60" s="72" t="s">
        <v>25</v>
      </c>
      <c r="P60" s="43">
        <v>43160</v>
      </c>
      <c r="Q60" s="75">
        <v>43465</v>
      </c>
      <c r="R60" s="99">
        <v>43256</v>
      </c>
      <c r="S60" s="81">
        <v>2</v>
      </c>
      <c r="T60" s="82">
        <v>2</v>
      </c>
      <c r="U60" s="79">
        <f t="shared" si="5"/>
        <v>1</v>
      </c>
      <c r="V60" s="113" t="s">
        <v>817</v>
      </c>
      <c r="W60" s="99">
        <v>43348</v>
      </c>
      <c r="X60" s="81">
        <v>2</v>
      </c>
      <c r="Y60" s="82">
        <v>2</v>
      </c>
      <c r="Z60" s="79">
        <f t="shared" si="6"/>
        <v>1</v>
      </c>
      <c r="AA60" s="113" t="s">
        <v>817</v>
      </c>
      <c r="AB60" s="268">
        <v>43475</v>
      </c>
      <c r="AC60" s="269">
        <v>2</v>
      </c>
      <c r="AD60" s="269">
        <v>2</v>
      </c>
      <c r="AE60" s="270">
        <f>+AC60/AD60</f>
        <v>1</v>
      </c>
      <c r="AF60" s="271" t="s">
        <v>817</v>
      </c>
      <c r="AG60" s="40"/>
      <c r="AH60" s="82"/>
      <c r="AI60" s="82"/>
      <c r="AJ60" s="79"/>
      <c r="AK60" s="40"/>
      <c r="AL60" s="33"/>
      <c r="AM60" s="81"/>
      <c r="AN60" s="82"/>
      <c r="AO60" s="79"/>
      <c r="AP60" s="33"/>
      <c r="AQ60" s="40"/>
      <c r="AR60" s="82"/>
      <c r="AS60" s="82"/>
      <c r="AT60" s="79"/>
      <c r="AU60" s="40"/>
      <c r="AV60" s="40"/>
      <c r="AW60" s="82"/>
      <c r="AX60" s="82"/>
      <c r="AY60" s="79"/>
      <c r="AZ60" s="40"/>
      <c r="BA60" s="33"/>
      <c r="BB60" s="81"/>
      <c r="BC60" s="82"/>
      <c r="BD60" s="79"/>
      <c r="BE60" s="33"/>
      <c r="BF60" s="40"/>
      <c r="BG60" s="82"/>
      <c r="BH60" s="82"/>
      <c r="BI60" s="79"/>
      <c r="BJ60" s="33"/>
      <c r="BL60" s="35"/>
      <c r="BM60" s="35"/>
      <c r="BN60" s="35"/>
      <c r="BQ60" s="35"/>
      <c r="BR60" s="35"/>
      <c r="BS60" s="35"/>
      <c r="BV60" s="35"/>
      <c r="BW60" s="35"/>
      <c r="BX60" s="35"/>
      <c r="CA60" s="35"/>
      <c r="CB60" s="35"/>
      <c r="CC60" s="35"/>
    </row>
    <row r="61" spans="2:81" ht="75" customHeight="1" x14ac:dyDescent="0.25">
      <c r="B61" s="140" t="s">
        <v>309</v>
      </c>
      <c r="C61" s="540" t="s">
        <v>360</v>
      </c>
      <c r="D61" s="144" t="s">
        <v>407</v>
      </c>
      <c r="E61" s="144" t="s">
        <v>407</v>
      </c>
      <c r="F61" s="546" t="s">
        <v>278</v>
      </c>
      <c r="G61" s="72" t="s">
        <v>279</v>
      </c>
      <c r="H61" s="382" t="s">
        <v>596</v>
      </c>
      <c r="I61" s="552" t="s">
        <v>234</v>
      </c>
      <c r="J61" s="72" t="s">
        <v>240</v>
      </c>
      <c r="K61" s="72" t="s">
        <v>241</v>
      </c>
      <c r="L61" s="72" t="s">
        <v>361</v>
      </c>
      <c r="M61" s="205"/>
      <c r="N61" s="72" t="s">
        <v>377</v>
      </c>
      <c r="O61" s="72" t="s">
        <v>25</v>
      </c>
      <c r="P61" s="43">
        <v>43160</v>
      </c>
      <c r="Q61" s="75">
        <v>43465</v>
      </c>
      <c r="R61" s="99">
        <v>43256</v>
      </c>
      <c r="S61" s="81">
        <v>2</v>
      </c>
      <c r="T61" s="82">
        <v>2</v>
      </c>
      <c r="U61" s="79">
        <f t="shared" si="5"/>
        <v>1</v>
      </c>
      <c r="V61" s="113" t="s">
        <v>817</v>
      </c>
      <c r="W61" s="99">
        <v>43348</v>
      </c>
      <c r="X61" s="81">
        <v>2</v>
      </c>
      <c r="Y61" s="82">
        <v>2</v>
      </c>
      <c r="Z61" s="79">
        <f t="shared" si="6"/>
        <v>1</v>
      </c>
      <c r="AA61" s="113" t="s">
        <v>817</v>
      </c>
      <c r="AB61" s="268">
        <v>43475</v>
      </c>
      <c r="AC61" s="273">
        <v>2</v>
      </c>
      <c r="AD61" s="269">
        <v>2</v>
      </c>
      <c r="AE61" s="270">
        <f t="shared" ref="AE61:AE69" si="7">+AC61/AD61</f>
        <v>1</v>
      </c>
      <c r="AF61" s="271" t="s">
        <v>817</v>
      </c>
      <c r="AG61" s="40"/>
      <c r="AH61" s="82"/>
      <c r="AI61" s="82"/>
      <c r="AJ61" s="79"/>
      <c r="AK61" s="40"/>
      <c r="AL61" s="33"/>
      <c r="AM61" s="81"/>
      <c r="AN61" s="82"/>
      <c r="AO61" s="79"/>
      <c r="AP61" s="33"/>
      <c r="AQ61" s="40"/>
      <c r="AR61" s="82"/>
      <c r="AS61" s="82"/>
      <c r="AT61" s="79"/>
      <c r="AU61" s="40"/>
      <c r="AV61" s="40"/>
      <c r="AW61" s="82"/>
      <c r="AX61" s="82"/>
      <c r="AY61" s="79"/>
      <c r="AZ61" s="40"/>
      <c r="BA61" s="33"/>
      <c r="BB61" s="81"/>
      <c r="BC61" s="82"/>
      <c r="BD61" s="79"/>
      <c r="BE61" s="33"/>
      <c r="BF61" s="40"/>
      <c r="BG61" s="82"/>
      <c r="BH61" s="82"/>
      <c r="BI61" s="79"/>
      <c r="BJ61" s="33"/>
      <c r="BL61" s="35"/>
      <c r="BM61" s="35"/>
      <c r="BN61" s="35"/>
      <c r="BQ61" s="35"/>
      <c r="BR61" s="35"/>
      <c r="BS61" s="35"/>
      <c r="BV61" s="35"/>
      <c r="BW61" s="35"/>
      <c r="BX61" s="35"/>
      <c r="CA61" s="35"/>
      <c r="CB61" s="35"/>
      <c r="CC61" s="35"/>
    </row>
    <row r="62" spans="2:81" ht="75" customHeight="1" x14ac:dyDescent="0.25">
      <c r="B62" s="140" t="s">
        <v>309</v>
      </c>
      <c r="C62" s="540" t="s">
        <v>360</v>
      </c>
      <c r="D62" s="144" t="s">
        <v>407</v>
      </c>
      <c r="E62" s="144" t="s">
        <v>407</v>
      </c>
      <c r="F62" s="549" t="s">
        <v>280</v>
      </c>
      <c r="G62" s="104" t="s">
        <v>281</v>
      </c>
      <c r="H62" s="382" t="s">
        <v>597</v>
      </c>
      <c r="I62" s="552" t="s">
        <v>282</v>
      </c>
      <c r="J62" s="72" t="s">
        <v>243</v>
      </c>
      <c r="K62" s="72" t="s">
        <v>244</v>
      </c>
      <c r="L62" s="72" t="s">
        <v>361</v>
      </c>
      <c r="M62" s="205"/>
      <c r="N62" s="72" t="s">
        <v>501</v>
      </c>
      <c r="O62" s="72" t="s">
        <v>25</v>
      </c>
      <c r="P62" s="43">
        <v>43160</v>
      </c>
      <c r="Q62" s="75">
        <v>43465</v>
      </c>
      <c r="R62" s="99">
        <v>43256</v>
      </c>
      <c r="S62" s="81">
        <v>2</v>
      </c>
      <c r="T62" s="82">
        <v>2</v>
      </c>
      <c r="U62" s="79">
        <f t="shared" si="5"/>
        <v>1</v>
      </c>
      <c r="V62" s="113" t="s">
        <v>493</v>
      </c>
      <c r="W62" s="99">
        <v>43348</v>
      </c>
      <c r="X62" s="81">
        <v>3</v>
      </c>
      <c r="Y62" s="82">
        <v>3</v>
      </c>
      <c r="Z62" s="79">
        <f t="shared" si="6"/>
        <v>1</v>
      </c>
      <c r="AA62" s="113" t="s">
        <v>493</v>
      </c>
      <c r="AB62" s="268">
        <v>43475</v>
      </c>
      <c r="AC62" s="273">
        <v>1</v>
      </c>
      <c r="AD62" s="269">
        <v>1</v>
      </c>
      <c r="AE62" s="270">
        <f t="shared" si="7"/>
        <v>1</v>
      </c>
      <c r="AF62" s="274" t="s">
        <v>37</v>
      </c>
      <c r="AG62" s="40"/>
      <c r="AH62" s="82"/>
      <c r="AI62" s="82"/>
      <c r="AJ62" s="79"/>
      <c r="AK62" s="40"/>
      <c r="AL62" s="33"/>
      <c r="AM62" s="81"/>
      <c r="AN62" s="82"/>
      <c r="AO62" s="79"/>
      <c r="AP62" s="33"/>
      <c r="AQ62" s="40"/>
      <c r="AR62" s="82"/>
      <c r="AS62" s="82"/>
      <c r="AT62" s="79"/>
      <c r="AU62" s="40"/>
      <c r="AV62" s="40"/>
      <c r="AW62" s="82"/>
      <c r="AX62" s="82"/>
      <c r="AY62" s="79"/>
      <c r="AZ62" s="40"/>
      <c r="BA62" s="33"/>
      <c r="BB62" s="81"/>
      <c r="BC62" s="82"/>
      <c r="BD62" s="79"/>
      <c r="BE62" s="33"/>
      <c r="BF62" s="40"/>
      <c r="BG62" s="82"/>
      <c r="BH62" s="82"/>
      <c r="BI62" s="79"/>
      <c r="BJ62" s="33"/>
      <c r="BL62" s="35"/>
      <c r="BM62" s="35"/>
      <c r="BN62" s="35"/>
      <c r="BQ62" s="35"/>
      <c r="BR62" s="35"/>
      <c r="BS62" s="35"/>
      <c r="BV62" s="35"/>
      <c r="BW62" s="35"/>
      <c r="BX62" s="35"/>
      <c r="CA62" s="35"/>
      <c r="CB62" s="35"/>
      <c r="CC62" s="35"/>
    </row>
    <row r="63" spans="2:81" ht="83.25" customHeight="1" x14ac:dyDescent="0.25">
      <c r="B63" s="140" t="s">
        <v>309</v>
      </c>
      <c r="C63" s="540" t="s">
        <v>360</v>
      </c>
      <c r="D63" s="144" t="s">
        <v>407</v>
      </c>
      <c r="E63" s="144" t="s">
        <v>407</v>
      </c>
      <c r="F63" s="546" t="s">
        <v>283</v>
      </c>
      <c r="G63" s="72" t="s">
        <v>284</v>
      </c>
      <c r="H63" s="382" t="s">
        <v>598</v>
      </c>
      <c r="I63" s="552" t="s">
        <v>818</v>
      </c>
      <c r="J63" s="72" t="s">
        <v>247</v>
      </c>
      <c r="K63" s="72" t="s">
        <v>248</v>
      </c>
      <c r="L63" s="72" t="s">
        <v>361</v>
      </c>
      <c r="M63" s="205"/>
      <c r="N63" s="72" t="s">
        <v>377</v>
      </c>
      <c r="O63" s="72" t="s">
        <v>25</v>
      </c>
      <c r="P63" s="43">
        <v>43160</v>
      </c>
      <c r="Q63" s="75">
        <v>43465</v>
      </c>
      <c r="R63" s="99">
        <v>43256</v>
      </c>
      <c r="S63" s="81">
        <v>2</v>
      </c>
      <c r="T63" s="82">
        <v>2</v>
      </c>
      <c r="U63" s="79">
        <f t="shared" si="5"/>
        <v>1</v>
      </c>
      <c r="V63" s="113" t="s">
        <v>817</v>
      </c>
      <c r="W63" s="99">
        <v>43348</v>
      </c>
      <c r="X63" s="81">
        <v>2</v>
      </c>
      <c r="Y63" s="82">
        <v>2</v>
      </c>
      <c r="Z63" s="79">
        <f t="shared" si="6"/>
        <v>1</v>
      </c>
      <c r="AA63" s="113" t="s">
        <v>817</v>
      </c>
      <c r="AB63" s="268">
        <v>43475</v>
      </c>
      <c r="AC63" s="273">
        <v>1</v>
      </c>
      <c r="AD63" s="269">
        <v>1</v>
      </c>
      <c r="AE63" s="270">
        <f t="shared" si="7"/>
        <v>1</v>
      </c>
      <c r="AF63" s="274" t="s">
        <v>1118</v>
      </c>
      <c r="AG63" s="40"/>
      <c r="AH63" s="82"/>
      <c r="AI63" s="82"/>
      <c r="AJ63" s="79"/>
      <c r="AK63" s="40"/>
      <c r="AL63" s="33"/>
      <c r="AM63" s="81"/>
      <c r="AN63" s="82"/>
      <c r="AO63" s="79"/>
      <c r="AP63" s="33"/>
      <c r="AQ63" s="40"/>
      <c r="AR63" s="82"/>
      <c r="AS63" s="82"/>
      <c r="AT63" s="79"/>
      <c r="AU63" s="40"/>
      <c r="AV63" s="40"/>
      <c r="AW63" s="82"/>
      <c r="AX63" s="82"/>
      <c r="AY63" s="79"/>
      <c r="AZ63" s="40"/>
      <c r="BA63" s="33"/>
      <c r="BB63" s="81"/>
      <c r="BC63" s="82"/>
      <c r="BD63" s="79"/>
      <c r="BE63" s="33"/>
      <c r="BF63" s="40"/>
      <c r="BG63" s="82"/>
      <c r="BH63" s="82"/>
      <c r="BI63" s="79"/>
      <c r="BJ63" s="33"/>
      <c r="BL63" s="35"/>
      <c r="BM63" s="35"/>
      <c r="BN63" s="35"/>
      <c r="BQ63" s="35"/>
      <c r="BR63" s="35"/>
      <c r="BS63" s="35"/>
      <c r="BV63" s="35"/>
      <c r="BW63" s="35"/>
      <c r="BX63" s="35"/>
      <c r="CA63" s="35"/>
      <c r="CB63" s="35"/>
      <c r="CC63" s="35"/>
    </row>
    <row r="64" spans="2:81" ht="60" customHeight="1" x14ac:dyDescent="0.25">
      <c r="B64" s="140" t="s">
        <v>309</v>
      </c>
      <c r="C64" s="540" t="s">
        <v>360</v>
      </c>
      <c r="D64" s="144" t="s">
        <v>407</v>
      </c>
      <c r="E64" s="144" t="s">
        <v>407</v>
      </c>
      <c r="F64" s="546" t="s">
        <v>285</v>
      </c>
      <c r="G64" s="72" t="s">
        <v>232</v>
      </c>
      <c r="H64" s="382" t="s">
        <v>599</v>
      </c>
      <c r="I64" s="552" t="s">
        <v>237</v>
      </c>
      <c r="J64" s="72" t="s">
        <v>249</v>
      </c>
      <c r="K64" s="72" t="s">
        <v>250</v>
      </c>
      <c r="L64" s="72" t="s">
        <v>361</v>
      </c>
      <c r="M64" s="205"/>
      <c r="N64" s="72" t="s">
        <v>499</v>
      </c>
      <c r="O64" s="72" t="s">
        <v>43</v>
      </c>
      <c r="P64" s="43">
        <v>43160</v>
      </c>
      <c r="Q64" s="75">
        <v>43465</v>
      </c>
      <c r="R64" s="99">
        <v>43348</v>
      </c>
      <c r="S64" s="81">
        <v>1</v>
      </c>
      <c r="T64" s="82">
        <v>1</v>
      </c>
      <c r="U64" s="79">
        <f t="shared" si="5"/>
        <v>1</v>
      </c>
      <c r="V64" s="113" t="s">
        <v>824</v>
      </c>
      <c r="W64" s="40" t="s">
        <v>984</v>
      </c>
      <c r="X64" s="82">
        <v>3</v>
      </c>
      <c r="Y64" s="82">
        <v>3</v>
      </c>
      <c r="Z64" s="79">
        <f t="shared" si="6"/>
        <v>1</v>
      </c>
      <c r="AA64" s="101" t="s">
        <v>824</v>
      </c>
      <c r="AB64" s="268">
        <v>43475</v>
      </c>
      <c r="AC64" s="269">
        <v>1</v>
      </c>
      <c r="AD64" s="269">
        <v>1</v>
      </c>
      <c r="AE64" s="270">
        <f t="shared" si="7"/>
        <v>1</v>
      </c>
      <c r="AF64" s="271" t="s">
        <v>824</v>
      </c>
      <c r="AG64" s="33"/>
      <c r="AH64" s="81"/>
      <c r="AI64" s="82"/>
      <c r="AJ64" s="79"/>
      <c r="AK64" s="33"/>
      <c r="AL64" s="40"/>
      <c r="AM64" s="82"/>
      <c r="AN64" s="82"/>
      <c r="AO64" s="79"/>
      <c r="AP64" s="40"/>
      <c r="AQ64" s="40"/>
      <c r="AR64" s="82"/>
      <c r="AS64" s="82"/>
      <c r="AT64" s="79"/>
      <c r="AU64" s="40"/>
      <c r="AV64" s="33"/>
      <c r="AW64" s="81"/>
      <c r="AX64" s="82"/>
      <c r="AY64" s="79"/>
      <c r="AZ64" s="33"/>
      <c r="BA64" s="40"/>
      <c r="BB64" s="82"/>
      <c r="BC64" s="82"/>
      <c r="BD64" s="79"/>
      <c r="BE64" s="33"/>
      <c r="BG64" s="35"/>
      <c r="BH64" s="35"/>
      <c r="BI64" s="35"/>
      <c r="BL64" s="35"/>
      <c r="BM64" s="35"/>
      <c r="BN64" s="35"/>
      <c r="BQ64" s="35"/>
      <c r="BR64" s="35"/>
      <c r="BS64" s="35"/>
      <c r="BV64" s="35"/>
      <c r="BW64" s="35"/>
      <c r="BX64" s="35"/>
      <c r="CA64" s="35"/>
      <c r="CB64" s="35"/>
      <c r="CC64" s="35"/>
    </row>
    <row r="65" spans="2:82" ht="60" customHeight="1" x14ac:dyDescent="0.25">
      <c r="B65" s="140" t="s">
        <v>309</v>
      </c>
      <c r="C65" s="540" t="s">
        <v>362</v>
      </c>
      <c r="D65" s="144" t="s">
        <v>407</v>
      </c>
      <c r="E65" s="144" t="s">
        <v>407</v>
      </c>
      <c r="F65" s="546" t="s">
        <v>286</v>
      </c>
      <c r="G65" s="72" t="s">
        <v>291</v>
      </c>
      <c r="H65" s="382" t="s">
        <v>600</v>
      </c>
      <c r="I65" s="552" t="s">
        <v>295</v>
      </c>
      <c r="J65" s="72" t="s">
        <v>238</v>
      </c>
      <c r="K65" s="72" t="s">
        <v>239</v>
      </c>
      <c r="L65" s="72" t="s">
        <v>361</v>
      </c>
      <c r="M65" s="205"/>
      <c r="N65" s="72" t="s">
        <v>377</v>
      </c>
      <c r="O65" s="72" t="s">
        <v>25</v>
      </c>
      <c r="P65" s="43">
        <v>43160</v>
      </c>
      <c r="Q65" s="75">
        <v>43465</v>
      </c>
      <c r="R65" s="99">
        <v>43256</v>
      </c>
      <c r="S65" s="81">
        <v>2</v>
      </c>
      <c r="T65" s="82">
        <v>2</v>
      </c>
      <c r="U65" s="79">
        <f t="shared" si="5"/>
        <v>1</v>
      </c>
      <c r="V65" s="113" t="s">
        <v>817</v>
      </c>
      <c r="W65" s="99">
        <v>43348</v>
      </c>
      <c r="X65" s="81">
        <v>2</v>
      </c>
      <c r="Y65" s="82">
        <v>2</v>
      </c>
      <c r="Z65" s="79">
        <f t="shared" si="6"/>
        <v>1</v>
      </c>
      <c r="AA65" s="113" t="s">
        <v>817</v>
      </c>
      <c r="AB65" s="268">
        <v>43475</v>
      </c>
      <c r="AC65" s="273">
        <v>2</v>
      </c>
      <c r="AD65" s="269">
        <v>2</v>
      </c>
      <c r="AE65" s="270">
        <f t="shared" si="7"/>
        <v>1</v>
      </c>
      <c r="AF65" s="274" t="s">
        <v>817</v>
      </c>
      <c r="AG65" s="40"/>
      <c r="AH65" s="82"/>
      <c r="AI65" s="82"/>
      <c r="AJ65" s="79"/>
      <c r="AK65" s="40"/>
      <c r="AL65" s="33"/>
      <c r="AM65" s="81"/>
      <c r="AN65" s="82"/>
      <c r="AO65" s="79"/>
      <c r="AP65" s="33"/>
      <c r="AQ65" s="40"/>
      <c r="AR65" s="82"/>
      <c r="AS65" s="82"/>
      <c r="AT65" s="79"/>
      <c r="AU65" s="40"/>
      <c r="AV65" s="40"/>
      <c r="AW65" s="82"/>
      <c r="AX65" s="82"/>
      <c r="AY65" s="79"/>
      <c r="AZ65" s="40"/>
      <c r="BA65" s="33"/>
      <c r="BB65" s="81"/>
      <c r="BC65" s="82"/>
      <c r="BD65" s="79"/>
      <c r="BE65" s="33"/>
      <c r="BF65" s="40"/>
      <c r="BG65" s="82"/>
      <c r="BH65" s="82"/>
      <c r="BI65" s="79"/>
      <c r="BJ65" s="33"/>
      <c r="BL65" s="35"/>
      <c r="BM65" s="35"/>
      <c r="BN65" s="35"/>
      <c r="BQ65" s="35"/>
      <c r="BR65" s="35"/>
      <c r="BS65" s="35"/>
      <c r="BV65" s="35"/>
      <c r="BW65" s="35"/>
      <c r="BX65" s="35"/>
      <c r="CA65" s="35"/>
      <c r="CB65" s="35"/>
      <c r="CC65" s="35"/>
    </row>
    <row r="66" spans="2:82" ht="75" customHeight="1" x14ac:dyDescent="0.25">
      <c r="B66" s="140" t="s">
        <v>309</v>
      </c>
      <c r="C66" s="540" t="s">
        <v>362</v>
      </c>
      <c r="D66" s="144" t="s">
        <v>407</v>
      </c>
      <c r="E66" s="144" t="s">
        <v>407</v>
      </c>
      <c r="F66" s="546" t="s">
        <v>287</v>
      </c>
      <c r="G66" s="72" t="s">
        <v>292</v>
      </c>
      <c r="H66" s="382" t="s">
        <v>601</v>
      </c>
      <c r="I66" s="552" t="s">
        <v>234</v>
      </c>
      <c r="J66" s="72" t="s">
        <v>240</v>
      </c>
      <c r="K66" s="72" t="s">
        <v>241</v>
      </c>
      <c r="L66" s="72" t="s">
        <v>361</v>
      </c>
      <c r="M66" s="205"/>
      <c r="N66" s="72" t="s">
        <v>377</v>
      </c>
      <c r="O66" s="72" t="s">
        <v>25</v>
      </c>
      <c r="P66" s="43">
        <v>43160</v>
      </c>
      <c r="Q66" s="75">
        <v>43465</v>
      </c>
      <c r="R66" s="99">
        <v>43256</v>
      </c>
      <c r="S66" s="81">
        <v>2</v>
      </c>
      <c r="T66" s="82">
        <v>2</v>
      </c>
      <c r="U66" s="79">
        <f t="shared" si="5"/>
        <v>1</v>
      </c>
      <c r="V66" s="113" t="s">
        <v>817</v>
      </c>
      <c r="W66" s="99">
        <v>43348</v>
      </c>
      <c r="X66" s="81">
        <v>2</v>
      </c>
      <c r="Y66" s="82">
        <v>2</v>
      </c>
      <c r="Z66" s="79">
        <f t="shared" si="6"/>
        <v>1</v>
      </c>
      <c r="AA66" s="113" t="s">
        <v>817</v>
      </c>
      <c r="AB66" s="268">
        <v>43475</v>
      </c>
      <c r="AC66" s="273">
        <v>2</v>
      </c>
      <c r="AD66" s="269">
        <v>2</v>
      </c>
      <c r="AE66" s="270">
        <f t="shared" si="7"/>
        <v>1</v>
      </c>
      <c r="AF66" s="274" t="s">
        <v>817</v>
      </c>
      <c r="AG66" s="40"/>
      <c r="AH66" s="82"/>
      <c r="AI66" s="82"/>
      <c r="AJ66" s="79"/>
      <c r="AK66" s="40"/>
      <c r="AL66" s="33"/>
      <c r="AM66" s="81"/>
      <c r="AN66" s="82"/>
      <c r="AO66" s="79"/>
      <c r="AP66" s="33"/>
      <c r="AQ66" s="40"/>
      <c r="AR66" s="82"/>
      <c r="AS66" s="82"/>
      <c r="AT66" s="79"/>
      <c r="AU66" s="40"/>
      <c r="AV66" s="40"/>
      <c r="AW66" s="82"/>
      <c r="AX66" s="82"/>
      <c r="AY66" s="79"/>
      <c r="AZ66" s="40"/>
      <c r="BA66" s="33"/>
      <c r="BB66" s="81"/>
      <c r="BC66" s="82"/>
      <c r="BD66" s="79"/>
      <c r="BE66" s="33"/>
      <c r="BF66" s="40"/>
      <c r="BG66" s="82"/>
      <c r="BH66" s="82"/>
      <c r="BI66" s="79"/>
      <c r="BJ66" s="33"/>
      <c r="BL66" s="35"/>
      <c r="BM66" s="35"/>
      <c r="BN66" s="35"/>
      <c r="BQ66" s="35"/>
      <c r="BR66" s="35"/>
      <c r="BS66" s="35"/>
      <c r="BV66" s="35"/>
      <c r="BW66" s="35"/>
      <c r="BX66" s="35"/>
      <c r="CA66" s="35"/>
      <c r="CB66" s="35"/>
      <c r="CC66" s="35"/>
    </row>
    <row r="67" spans="2:82" ht="75" customHeight="1" x14ac:dyDescent="0.25">
      <c r="B67" s="140" t="s">
        <v>309</v>
      </c>
      <c r="C67" s="540" t="s">
        <v>362</v>
      </c>
      <c r="D67" s="144" t="s">
        <v>407</v>
      </c>
      <c r="E67" s="144" t="s">
        <v>407</v>
      </c>
      <c r="F67" s="549" t="s">
        <v>288</v>
      </c>
      <c r="G67" s="104" t="s">
        <v>293</v>
      </c>
      <c r="H67" s="382" t="s">
        <v>602</v>
      </c>
      <c r="I67" s="552" t="s">
        <v>296</v>
      </c>
      <c r="J67" s="72" t="s">
        <v>243</v>
      </c>
      <c r="K67" s="72" t="s">
        <v>244</v>
      </c>
      <c r="L67" s="72" t="s">
        <v>361</v>
      </c>
      <c r="M67" s="205"/>
      <c r="N67" s="72" t="s">
        <v>501</v>
      </c>
      <c r="O67" s="72" t="s">
        <v>25</v>
      </c>
      <c r="P67" s="43">
        <v>43160</v>
      </c>
      <c r="Q67" s="75">
        <v>43465</v>
      </c>
      <c r="R67" s="99">
        <v>42526</v>
      </c>
      <c r="S67" s="81">
        <v>2</v>
      </c>
      <c r="T67" s="82">
        <v>2</v>
      </c>
      <c r="U67" s="79">
        <f t="shared" si="5"/>
        <v>1</v>
      </c>
      <c r="V67" s="113" t="s">
        <v>493</v>
      </c>
      <c r="W67" s="99">
        <v>43348</v>
      </c>
      <c r="X67" s="81">
        <v>3</v>
      </c>
      <c r="Y67" s="82">
        <v>3</v>
      </c>
      <c r="Z67" s="79">
        <f t="shared" si="6"/>
        <v>1</v>
      </c>
      <c r="AA67" s="113" t="s">
        <v>493</v>
      </c>
      <c r="AB67" s="268">
        <v>43475</v>
      </c>
      <c r="AC67" s="273">
        <v>1</v>
      </c>
      <c r="AD67" s="269">
        <v>1</v>
      </c>
      <c r="AE67" s="270">
        <f t="shared" si="7"/>
        <v>1</v>
      </c>
      <c r="AF67" s="274" t="s">
        <v>37</v>
      </c>
      <c r="AG67" s="40"/>
      <c r="AH67" s="82"/>
      <c r="AI67" s="82"/>
      <c r="AJ67" s="79"/>
      <c r="AK67" s="40"/>
      <c r="AL67" s="33"/>
      <c r="AM67" s="81"/>
      <c r="AN67" s="82"/>
      <c r="AO67" s="79"/>
      <c r="AP67" s="33"/>
      <c r="AQ67" s="40"/>
      <c r="AR67" s="82"/>
      <c r="AS67" s="82"/>
      <c r="AT67" s="79"/>
      <c r="AU67" s="40"/>
      <c r="AV67" s="40"/>
      <c r="AW67" s="82"/>
      <c r="AX67" s="82"/>
      <c r="AY67" s="79"/>
      <c r="AZ67" s="40"/>
      <c r="BA67" s="33"/>
      <c r="BB67" s="81"/>
      <c r="BC67" s="82"/>
      <c r="BD67" s="79"/>
      <c r="BE67" s="33"/>
      <c r="BF67" s="40"/>
      <c r="BG67" s="82"/>
      <c r="BH67" s="82"/>
      <c r="BI67" s="79"/>
      <c r="BJ67" s="33"/>
      <c r="BL67" s="35"/>
      <c r="BM67" s="35"/>
      <c r="BN67" s="35"/>
      <c r="BQ67" s="35"/>
      <c r="BR67" s="35"/>
      <c r="BS67" s="35"/>
      <c r="BV67" s="35"/>
      <c r="BW67" s="35"/>
      <c r="BX67" s="35"/>
      <c r="CA67" s="35"/>
      <c r="CB67" s="35"/>
      <c r="CC67" s="35"/>
    </row>
    <row r="68" spans="2:82" ht="75" customHeight="1" x14ac:dyDescent="0.25">
      <c r="B68" s="140" t="s">
        <v>309</v>
      </c>
      <c r="C68" s="540" t="s">
        <v>362</v>
      </c>
      <c r="D68" s="144" t="s">
        <v>407</v>
      </c>
      <c r="E68" s="144" t="s">
        <v>407</v>
      </c>
      <c r="F68" s="546" t="s">
        <v>289</v>
      </c>
      <c r="G68" s="72" t="s">
        <v>294</v>
      </c>
      <c r="H68" s="382" t="s">
        <v>603</v>
      </c>
      <c r="I68" s="552" t="s">
        <v>819</v>
      </c>
      <c r="J68" s="72" t="s">
        <v>247</v>
      </c>
      <c r="K68" s="72" t="s">
        <v>248</v>
      </c>
      <c r="L68" s="72" t="s">
        <v>361</v>
      </c>
      <c r="M68" s="205"/>
      <c r="N68" s="72" t="s">
        <v>377</v>
      </c>
      <c r="O68" s="72" t="s">
        <v>25</v>
      </c>
      <c r="P68" s="43">
        <v>43160</v>
      </c>
      <c r="Q68" s="75">
        <v>43465</v>
      </c>
      <c r="R68" s="99">
        <v>42526</v>
      </c>
      <c r="S68" s="81">
        <v>2</v>
      </c>
      <c r="T68" s="82">
        <v>2</v>
      </c>
      <c r="U68" s="79">
        <f t="shared" si="5"/>
        <v>1</v>
      </c>
      <c r="V68" s="113" t="s">
        <v>817</v>
      </c>
      <c r="W68" s="99">
        <v>43348</v>
      </c>
      <c r="X68" s="81">
        <v>2</v>
      </c>
      <c r="Y68" s="82">
        <v>2</v>
      </c>
      <c r="Z68" s="79">
        <f t="shared" si="6"/>
        <v>1</v>
      </c>
      <c r="AA68" s="113" t="s">
        <v>817</v>
      </c>
      <c r="AB68" s="268">
        <v>43475</v>
      </c>
      <c r="AC68" s="273">
        <v>2</v>
      </c>
      <c r="AD68" s="269">
        <v>2</v>
      </c>
      <c r="AE68" s="270">
        <f t="shared" si="7"/>
        <v>1</v>
      </c>
      <c r="AF68" s="274" t="s">
        <v>817</v>
      </c>
      <c r="AG68" s="40"/>
      <c r="AH68" s="82"/>
      <c r="AI68" s="82"/>
      <c r="AJ68" s="79"/>
      <c r="AK68" s="40"/>
      <c r="AL68" s="33"/>
      <c r="AM68" s="81"/>
      <c r="AN68" s="82"/>
      <c r="AO68" s="79"/>
      <c r="AP68" s="33"/>
      <c r="AQ68" s="40"/>
      <c r="AR68" s="82"/>
      <c r="AS68" s="82"/>
      <c r="AT68" s="79"/>
      <c r="AU68" s="40"/>
      <c r="AV68" s="40"/>
      <c r="AW68" s="82"/>
      <c r="AX68" s="82"/>
      <c r="AY68" s="79"/>
      <c r="AZ68" s="40"/>
      <c r="BA68" s="33"/>
      <c r="BB68" s="81"/>
      <c r="BC68" s="82"/>
      <c r="BD68" s="79"/>
      <c r="BE68" s="33"/>
      <c r="BF68" s="40"/>
      <c r="BG68" s="82"/>
      <c r="BH68" s="82"/>
      <c r="BI68" s="79"/>
      <c r="BJ68" s="45"/>
      <c r="BL68" s="35"/>
      <c r="BM68" s="35"/>
      <c r="BN68" s="35"/>
      <c r="BQ68" s="35"/>
      <c r="BR68" s="35"/>
      <c r="BS68" s="35"/>
      <c r="BV68" s="35"/>
      <c r="BW68" s="35"/>
      <c r="BX68" s="35"/>
      <c r="CA68" s="35"/>
      <c r="CB68" s="35"/>
      <c r="CC68" s="35"/>
    </row>
    <row r="69" spans="2:82" ht="60" customHeight="1" x14ac:dyDescent="0.25">
      <c r="B69" s="140" t="s">
        <v>309</v>
      </c>
      <c r="C69" s="540" t="s">
        <v>362</v>
      </c>
      <c r="D69" s="144" t="s">
        <v>407</v>
      </c>
      <c r="E69" s="144" t="s">
        <v>407</v>
      </c>
      <c r="F69" s="546" t="s">
        <v>290</v>
      </c>
      <c r="G69" s="72" t="s">
        <v>232</v>
      </c>
      <c r="H69" s="382" t="s">
        <v>604</v>
      </c>
      <c r="I69" s="552" t="s">
        <v>237</v>
      </c>
      <c r="J69" s="72" t="s">
        <v>249</v>
      </c>
      <c r="K69" s="72" t="s">
        <v>250</v>
      </c>
      <c r="L69" s="72" t="s">
        <v>361</v>
      </c>
      <c r="M69" s="205"/>
      <c r="N69" s="72" t="s">
        <v>499</v>
      </c>
      <c r="O69" s="72" t="s">
        <v>25</v>
      </c>
      <c r="P69" s="43">
        <v>43160</v>
      </c>
      <c r="Q69" s="75">
        <v>43465</v>
      </c>
      <c r="R69" s="99">
        <v>43256</v>
      </c>
      <c r="S69" s="81">
        <v>2</v>
      </c>
      <c r="T69" s="82">
        <v>2</v>
      </c>
      <c r="U69" s="79">
        <f t="shared" si="5"/>
        <v>1</v>
      </c>
      <c r="V69" s="113" t="s">
        <v>824</v>
      </c>
      <c r="W69" s="99">
        <v>43348</v>
      </c>
      <c r="X69" s="81">
        <v>0</v>
      </c>
      <c r="Y69" s="82">
        <v>2</v>
      </c>
      <c r="Z69" s="79">
        <f t="shared" si="6"/>
        <v>0</v>
      </c>
      <c r="AA69" s="113" t="s">
        <v>824</v>
      </c>
      <c r="AB69" s="268">
        <v>43475</v>
      </c>
      <c r="AC69" s="273">
        <v>2</v>
      </c>
      <c r="AD69" s="269">
        <v>2</v>
      </c>
      <c r="AE69" s="270">
        <f t="shared" si="7"/>
        <v>1</v>
      </c>
      <c r="AF69" s="274" t="s">
        <v>824</v>
      </c>
      <c r="AG69" s="40"/>
      <c r="AH69" s="82"/>
      <c r="AI69" s="82"/>
      <c r="AJ69" s="79"/>
      <c r="AK69" s="40"/>
      <c r="AL69" s="33"/>
      <c r="AM69" s="81"/>
      <c r="AN69" s="82"/>
      <c r="AO69" s="79"/>
      <c r="AP69" s="33"/>
      <c r="AQ69" s="40"/>
      <c r="AR69" s="82"/>
      <c r="AS69" s="82"/>
      <c r="AT69" s="79"/>
      <c r="AU69" s="40"/>
      <c r="AV69" s="40"/>
      <c r="AW69" s="82"/>
      <c r="AX69" s="82"/>
      <c r="AY69" s="79"/>
      <c r="AZ69" s="40"/>
      <c r="BA69" s="33"/>
      <c r="BB69" s="81"/>
      <c r="BC69" s="82"/>
      <c r="BD69" s="79"/>
      <c r="BE69" s="33"/>
      <c r="BF69" s="40"/>
      <c r="BG69" s="82"/>
      <c r="BH69" s="82"/>
      <c r="BI69" s="79"/>
      <c r="BJ69" s="33"/>
      <c r="BL69" s="35"/>
      <c r="BM69" s="35"/>
      <c r="BN69" s="35"/>
      <c r="BQ69" s="35"/>
      <c r="BR69" s="35"/>
      <c r="BS69" s="35"/>
      <c r="BV69" s="35"/>
      <c r="BW69" s="35"/>
      <c r="BX69" s="35"/>
      <c r="CA69" s="35"/>
      <c r="CB69" s="35"/>
      <c r="CC69" s="35"/>
    </row>
    <row r="70" spans="2:82" ht="60" customHeight="1" x14ac:dyDescent="0.25">
      <c r="B70" s="140" t="s">
        <v>309</v>
      </c>
      <c r="C70" s="540" t="s">
        <v>314</v>
      </c>
      <c r="D70" s="144" t="s">
        <v>407</v>
      </c>
      <c r="E70" s="144" t="s">
        <v>407</v>
      </c>
      <c r="F70" s="546" t="s">
        <v>297</v>
      </c>
      <c r="G70" s="72" t="s">
        <v>302</v>
      </c>
      <c r="H70" s="382" t="s">
        <v>605</v>
      </c>
      <c r="I70" s="552" t="s">
        <v>306</v>
      </c>
      <c r="J70" s="72" t="s">
        <v>238</v>
      </c>
      <c r="K70" s="72" t="s">
        <v>239</v>
      </c>
      <c r="L70" s="45" t="s">
        <v>777</v>
      </c>
      <c r="M70" s="204"/>
      <c r="N70" s="72" t="s">
        <v>377</v>
      </c>
      <c r="O70" s="72" t="s">
        <v>25</v>
      </c>
      <c r="P70" s="43">
        <v>43160</v>
      </c>
      <c r="Q70" s="75">
        <v>43465</v>
      </c>
      <c r="R70" s="40">
        <v>43256</v>
      </c>
      <c r="S70" s="82">
        <v>0</v>
      </c>
      <c r="T70" s="82">
        <v>0</v>
      </c>
      <c r="U70" s="79" t="e">
        <f t="shared" si="5"/>
        <v>#DIV/0!</v>
      </c>
      <c r="V70" s="40" t="s">
        <v>823</v>
      </c>
      <c r="W70" s="268">
        <v>43348</v>
      </c>
      <c r="X70" s="269">
        <v>0</v>
      </c>
      <c r="Y70" s="269">
        <v>0</v>
      </c>
      <c r="Z70" s="270" t="e">
        <f t="shared" si="6"/>
        <v>#DIV/0!</v>
      </c>
      <c r="AA70" s="268" t="s">
        <v>823</v>
      </c>
      <c r="AB70" s="99">
        <v>43486</v>
      </c>
      <c r="AC70" s="81">
        <v>0</v>
      </c>
      <c r="AD70" s="82">
        <v>0</v>
      </c>
      <c r="AE70" s="79">
        <v>0</v>
      </c>
      <c r="AF70" s="33" t="s">
        <v>823</v>
      </c>
      <c r="AG70" s="40"/>
      <c r="AH70" s="82"/>
      <c r="AI70" s="82"/>
      <c r="AJ70" s="79"/>
      <c r="AK70" s="40"/>
      <c r="AL70" s="40"/>
      <c r="AM70" s="82"/>
      <c r="AN70" s="82"/>
      <c r="AO70" s="79"/>
      <c r="AP70" s="40"/>
      <c r="AQ70" s="33"/>
      <c r="AR70" s="81"/>
      <c r="AS70" s="82"/>
      <c r="AT70" s="79"/>
      <c r="AU70" s="33"/>
      <c r="AV70" s="40"/>
      <c r="AW70" s="82"/>
      <c r="AX70" s="82"/>
      <c r="AY70" s="79"/>
      <c r="AZ70" s="40"/>
      <c r="BA70" s="40"/>
      <c r="BB70" s="82"/>
      <c r="BC70" s="82"/>
      <c r="BD70" s="79"/>
      <c r="BE70" s="40"/>
      <c r="BF70" s="33"/>
      <c r="BG70" s="81"/>
      <c r="BH70" s="82"/>
      <c r="BI70" s="79"/>
      <c r="BJ70" s="33"/>
      <c r="BK70" s="40"/>
      <c r="BL70" s="82"/>
      <c r="BM70" s="82"/>
      <c r="BN70" s="79"/>
      <c r="BO70" s="40"/>
      <c r="BP70" s="40"/>
      <c r="BQ70" s="82"/>
      <c r="BR70" s="82"/>
      <c r="BS70" s="79"/>
      <c r="BT70" s="40"/>
      <c r="BU70" s="33"/>
      <c r="BV70" s="81"/>
      <c r="BW70" s="82"/>
      <c r="BX70" s="79"/>
      <c r="BY70" s="33"/>
      <c r="BZ70" s="40"/>
      <c r="CA70" s="82"/>
      <c r="CB70" s="82"/>
      <c r="CC70" s="79"/>
      <c r="CD70" s="33"/>
    </row>
    <row r="71" spans="2:82" ht="75" customHeight="1" x14ac:dyDescent="0.25">
      <c r="B71" s="140" t="s">
        <v>309</v>
      </c>
      <c r="C71" s="540" t="s">
        <v>314</v>
      </c>
      <c r="D71" s="144" t="s">
        <v>407</v>
      </c>
      <c r="E71" s="144" t="s">
        <v>407</v>
      </c>
      <c r="F71" s="546" t="s">
        <v>298</v>
      </c>
      <c r="G71" s="72" t="s">
        <v>303</v>
      </c>
      <c r="H71" s="382" t="s">
        <v>606</v>
      </c>
      <c r="I71" s="552" t="s">
        <v>234</v>
      </c>
      <c r="J71" s="72" t="s">
        <v>240</v>
      </c>
      <c r="K71" s="72" t="s">
        <v>241</v>
      </c>
      <c r="L71" s="45" t="s">
        <v>777</v>
      </c>
      <c r="M71" s="204"/>
      <c r="N71" s="72" t="s">
        <v>377</v>
      </c>
      <c r="O71" s="72" t="s">
        <v>25</v>
      </c>
      <c r="P71" s="43">
        <v>43160</v>
      </c>
      <c r="Q71" s="75">
        <v>43465</v>
      </c>
      <c r="R71" s="40">
        <v>43256</v>
      </c>
      <c r="S71" s="82">
        <v>0</v>
      </c>
      <c r="T71" s="82">
        <v>0</v>
      </c>
      <c r="U71" s="79" t="e">
        <f t="shared" si="5"/>
        <v>#DIV/0!</v>
      </c>
      <c r="V71" s="40" t="s">
        <v>823</v>
      </c>
      <c r="W71" s="268">
        <v>43348</v>
      </c>
      <c r="X71" s="269">
        <v>0</v>
      </c>
      <c r="Y71" s="269">
        <v>0</v>
      </c>
      <c r="Z71" s="270" t="e">
        <f t="shared" si="6"/>
        <v>#DIV/0!</v>
      </c>
      <c r="AA71" s="268" t="s">
        <v>823</v>
      </c>
      <c r="AB71" s="33"/>
      <c r="AC71" s="81"/>
      <c r="AD71" s="82"/>
      <c r="AE71" s="79"/>
      <c r="AF71" s="33"/>
      <c r="AG71" s="40"/>
      <c r="AH71" s="82"/>
      <c r="AI71" s="82"/>
      <c r="AJ71" s="79"/>
      <c r="AK71" s="40"/>
      <c r="AL71" s="40"/>
      <c r="AM71" s="82"/>
      <c r="AN71" s="82"/>
      <c r="AO71" s="79"/>
      <c r="AP71" s="40"/>
      <c r="AQ71" s="33"/>
      <c r="AR71" s="81"/>
      <c r="AS71" s="82"/>
      <c r="AT71" s="79"/>
      <c r="AU71" s="33"/>
      <c r="AV71" s="40"/>
      <c r="AW71" s="82"/>
      <c r="AX71" s="82"/>
      <c r="AY71" s="79"/>
      <c r="AZ71" s="40"/>
      <c r="BA71" s="40"/>
      <c r="BB71" s="82"/>
      <c r="BC71" s="82"/>
      <c r="BD71" s="79"/>
      <c r="BE71" s="40"/>
      <c r="BF71" s="33"/>
      <c r="BG71" s="81"/>
      <c r="BH71" s="82"/>
      <c r="BI71" s="79"/>
      <c r="BJ71" s="33"/>
      <c r="BK71" s="40"/>
      <c r="BL71" s="82"/>
      <c r="BM71" s="82"/>
      <c r="BN71" s="79"/>
      <c r="BO71" s="40"/>
      <c r="BP71" s="40"/>
      <c r="BQ71" s="82"/>
      <c r="BR71" s="82"/>
      <c r="BS71" s="79"/>
      <c r="BT71" s="40"/>
      <c r="BU71" s="33"/>
      <c r="BV71" s="81"/>
      <c r="BW71" s="82"/>
      <c r="BX71" s="79"/>
      <c r="BY71" s="33"/>
      <c r="BZ71" s="40"/>
      <c r="CA71" s="82"/>
      <c r="CB71" s="82"/>
      <c r="CC71" s="79"/>
      <c r="CD71" s="33"/>
    </row>
    <row r="72" spans="2:82" ht="75" customHeight="1" x14ac:dyDescent="0.25">
      <c r="B72" s="140" t="s">
        <v>309</v>
      </c>
      <c r="C72" s="540" t="s">
        <v>314</v>
      </c>
      <c r="D72" s="144" t="s">
        <v>407</v>
      </c>
      <c r="E72" s="144" t="s">
        <v>407</v>
      </c>
      <c r="F72" s="549" t="s">
        <v>299</v>
      </c>
      <c r="G72" s="104" t="s">
        <v>304</v>
      </c>
      <c r="H72" s="383" t="s">
        <v>607</v>
      </c>
      <c r="I72" s="552" t="s">
        <v>1039</v>
      </c>
      <c r="J72" s="72" t="s">
        <v>243</v>
      </c>
      <c r="K72" s="72" t="s">
        <v>244</v>
      </c>
      <c r="L72" s="45" t="s">
        <v>777</v>
      </c>
      <c r="M72" s="204"/>
      <c r="N72" s="72" t="s">
        <v>501</v>
      </c>
      <c r="O72" s="72" t="s">
        <v>25</v>
      </c>
      <c r="P72" s="43">
        <v>43160</v>
      </c>
      <c r="Q72" s="75">
        <v>43465</v>
      </c>
      <c r="R72" s="40">
        <v>43256</v>
      </c>
      <c r="S72" s="82">
        <v>0</v>
      </c>
      <c r="T72" s="82">
        <v>0</v>
      </c>
      <c r="U72" s="79" t="e">
        <f t="shared" si="5"/>
        <v>#DIV/0!</v>
      </c>
      <c r="V72" s="40" t="s">
        <v>823</v>
      </c>
      <c r="W72" s="268">
        <v>43348</v>
      </c>
      <c r="X72" s="269">
        <v>0</v>
      </c>
      <c r="Y72" s="269">
        <v>0</v>
      </c>
      <c r="Z72" s="270" t="e">
        <f t="shared" si="6"/>
        <v>#DIV/0!</v>
      </c>
      <c r="AA72" s="268" t="s">
        <v>823</v>
      </c>
      <c r="AB72" s="33"/>
      <c r="AC72" s="81"/>
      <c r="AD72" s="82"/>
      <c r="AE72" s="79"/>
      <c r="AF72" s="33"/>
      <c r="AG72" s="40"/>
      <c r="AH72" s="82"/>
      <c r="AI72" s="82"/>
      <c r="AJ72" s="79"/>
      <c r="AK72" s="40"/>
      <c r="AL72" s="40"/>
      <c r="AM72" s="82"/>
      <c r="AN72" s="82"/>
      <c r="AO72" s="79"/>
      <c r="AP72" s="40"/>
      <c r="AQ72" s="33"/>
      <c r="AR72" s="81"/>
      <c r="AS72" s="82"/>
      <c r="AT72" s="79"/>
      <c r="AU72" s="33"/>
      <c r="AV72" s="40"/>
      <c r="AW72" s="82"/>
      <c r="AX72" s="82"/>
      <c r="AY72" s="79"/>
      <c r="AZ72" s="40"/>
      <c r="BA72" s="40"/>
      <c r="BB72" s="82"/>
      <c r="BC72" s="82"/>
      <c r="BD72" s="79"/>
      <c r="BE72" s="40"/>
      <c r="BF72" s="33"/>
      <c r="BG72" s="81"/>
      <c r="BH72" s="82"/>
      <c r="BI72" s="79"/>
      <c r="BJ72" s="33"/>
      <c r="BK72" s="40"/>
      <c r="BL72" s="82"/>
      <c r="BM72" s="82"/>
      <c r="BN72" s="79"/>
      <c r="BO72" s="40"/>
      <c r="BP72" s="40"/>
      <c r="BQ72" s="82"/>
      <c r="BR72" s="82"/>
      <c r="BS72" s="79"/>
      <c r="BT72" s="40"/>
      <c r="BU72" s="33"/>
      <c r="BV72" s="81"/>
      <c r="BW72" s="82"/>
      <c r="BX72" s="79"/>
      <c r="BY72" s="33"/>
      <c r="BZ72" s="40"/>
      <c r="CA72" s="82"/>
      <c r="CB72" s="82"/>
      <c r="CC72" s="79"/>
      <c r="CD72" s="45"/>
    </row>
    <row r="73" spans="2:82" ht="75" customHeight="1" x14ac:dyDescent="0.25">
      <c r="B73" s="140" t="s">
        <v>309</v>
      </c>
      <c r="C73" s="540" t="s">
        <v>314</v>
      </c>
      <c r="D73" s="144" t="s">
        <v>407</v>
      </c>
      <c r="E73" s="144" t="s">
        <v>407</v>
      </c>
      <c r="F73" s="546" t="s">
        <v>300</v>
      </c>
      <c r="G73" s="72" t="s">
        <v>305</v>
      </c>
      <c r="H73" s="383" t="s">
        <v>608</v>
      </c>
      <c r="I73" s="552" t="s">
        <v>1038</v>
      </c>
      <c r="J73" s="72" t="s">
        <v>247</v>
      </c>
      <c r="K73" s="72" t="s">
        <v>248</v>
      </c>
      <c r="L73" s="45" t="s">
        <v>777</v>
      </c>
      <c r="M73" s="204"/>
      <c r="N73" s="72" t="s">
        <v>377</v>
      </c>
      <c r="O73" s="72" t="s">
        <v>25</v>
      </c>
      <c r="P73" s="43">
        <v>43160</v>
      </c>
      <c r="Q73" s="75">
        <v>43465</v>
      </c>
      <c r="R73" s="40">
        <v>43256</v>
      </c>
      <c r="S73" s="82">
        <v>0</v>
      </c>
      <c r="T73" s="82">
        <v>0</v>
      </c>
      <c r="U73" s="79" t="e">
        <f t="shared" si="5"/>
        <v>#DIV/0!</v>
      </c>
      <c r="V73" s="40" t="s">
        <v>823</v>
      </c>
      <c r="W73" s="268">
        <v>43348</v>
      </c>
      <c r="X73" s="269">
        <v>0</v>
      </c>
      <c r="Y73" s="269">
        <v>0</v>
      </c>
      <c r="Z73" s="270" t="e">
        <f t="shared" si="6"/>
        <v>#DIV/0!</v>
      </c>
      <c r="AA73" s="268" t="s">
        <v>823</v>
      </c>
      <c r="AB73" s="33"/>
      <c r="AC73" s="81"/>
      <c r="AD73" s="82"/>
      <c r="AE73" s="79"/>
      <c r="AF73" s="33"/>
      <c r="AG73" s="40"/>
      <c r="AH73" s="82"/>
      <c r="AI73" s="82"/>
      <c r="AJ73" s="79"/>
      <c r="AK73" s="40"/>
      <c r="AL73" s="40"/>
      <c r="AM73" s="82"/>
      <c r="AN73" s="82"/>
      <c r="AO73" s="79"/>
      <c r="AP73" s="40"/>
      <c r="AQ73" s="33"/>
      <c r="AR73" s="81"/>
      <c r="AS73" s="82"/>
      <c r="AT73" s="79"/>
      <c r="AU73" s="33"/>
      <c r="AV73" s="40"/>
      <c r="AW73" s="82"/>
      <c r="AX73" s="82"/>
      <c r="AY73" s="79"/>
      <c r="AZ73" s="40"/>
      <c r="BA73" s="40"/>
      <c r="BB73" s="82"/>
      <c r="BC73" s="82"/>
      <c r="BD73" s="79"/>
      <c r="BE73" s="40"/>
      <c r="BF73" s="33"/>
      <c r="BG73" s="81"/>
      <c r="BH73" s="82"/>
      <c r="BI73" s="79"/>
      <c r="BJ73" s="33"/>
      <c r="BK73" s="40"/>
      <c r="BL73" s="82"/>
      <c r="BM73" s="82"/>
      <c r="BN73" s="79"/>
      <c r="BO73" s="40"/>
      <c r="BP73" s="40"/>
      <c r="BQ73" s="82"/>
      <c r="BR73" s="82"/>
      <c r="BS73" s="79"/>
      <c r="BT73" s="40"/>
      <c r="BU73" s="33"/>
      <c r="BV73" s="81"/>
      <c r="BW73" s="82"/>
      <c r="BX73" s="79"/>
      <c r="BY73" s="33"/>
      <c r="BZ73" s="40"/>
      <c r="CA73" s="82"/>
      <c r="CB73" s="82"/>
      <c r="CC73" s="79"/>
      <c r="CD73" s="33"/>
    </row>
    <row r="74" spans="2:82" ht="60" customHeight="1" x14ac:dyDescent="0.25">
      <c r="B74" s="140" t="s">
        <v>309</v>
      </c>
      <c r="C74" s="540" t="s">
        <v>314</v>
      </c>
      <c r="D74" s="144" t="s">
        <v>407</v>
      </c>
      <c r="E74" s="144" t="s">
        <v>407</v>
      </c>
      <c r="F74" s="546" t="s">
        <v>301</v>
      </c>
      <c r="G74" s="72" t="s">
        <v>232</v>
      </c>
      <c r="H74" s="383" t="s">
        <v>609</v>
      </c>
      <c r="I74" s="552" t="s">
        <v>237</v>
      </c>
      <c r="J74" s="72" t="s">
        <v>249</v>
      </c>
      <c r="K74" s="72" t="s">
        <v>250</v>
      </c>
      <c r="L74" s="45" t="s">
        <v>777</v>
      </c>
      <c r="M74" s="204"/>
      <c r="N74" s="72" t="s">
        <v>499</v>
      </c>
      <c r="O74" s="72" t="s">
        <v>25</v>
      </c>
      <c r="P74" s="43">
        <v>43160</v>
      </c>
      <c r="Q74" s="75">
        <v>43465</v>
      </c>
      <c r="R74" s="40">
        <v>43256</v>
      </c>
      <c r="S74" s="82">
        <v>0</v>
      </c>
      <c r="T74" s="82">
        <v>0</v>
      </c>
      <c r="U74" s="79" t="e">
        <f t="shared" si="5"/>
        <v>#DIV/0!</v>
      </c>
      <c r="V74" s="40" t="s">
        <v>823</v>
      </c>
      <c r="W74" s="268">
        <v>43348</v>
      </c>
      <c r="X74" s="269">
        <v>0</v>
      </c>
      <c r="Y74" s="269">
        <v>0</v>
      </c>
      <c r="Z74" s="270" t="e">
        <f t="shared" si="6"/>
        <v>#DIV/0!</v>
      </c>
      <c r="AA74" s="268" t="s">
        <v>823</v>
      </c>
      <c r="AB74" s="33"/>
      <c r="AC74" s="81"/>
      <c r="AD74" s="82"/>
      <c r="AE74" s="79"/>
      <c r="AF74" s="33"/>
      <c r="AG74" s="40"/>
      <c r="AH74" s="82"/>
      <c r="AI74" s="82"/>
      <c r="AJ74" s="79"/>
      <c r="AK74" s="40"/>
      <c r="AL74" s="40"/>
      <c r="AM74" s="82"/>
      <c r="AN74" s="82"/>
      <c r="AO74" s="79"/>
      <c r="AP74" s="40"/>
      <c r="AQ74" s="33"/>
      <c r="AR74" s="81"/>
      <c r="AS74" s="82"/>
      <c r="AT74" s="79"/>
      <c r="AU74" s="33"/>
      <c r="AV74" s="40"/>
      <c r="AW74" s="82"/>
      <c r="AX74" s="82"/>
      <c r="AY74" s="79"/>
      <c r="AZ74" s="40"/>
      <c r="BA74" s="40"/>
      <c r="BB74" s="82"/>
      <c r="BC74" s="82"/>
      <c r="BD74" s="79"/>
      <c r="BE74" s="40"/>
      <c r="BF74" s="33"/>
      <c r="BG74" s="81"/>
      <c r="BH74" s="82"/>
      <c r="BI74" s="79"/>
      <c r="BJ74" s="33"/>
      <c r="BK74" s="40"/>
      <c r="BL74" s="82"/>
      <c r="BM74" s="82"/>
      <c r="BN74" s="79"/>
      <c r="BO74" s="40"/>
      <c r="BP74" s="40"/>
      <c r="BQ74" s="82"/>
      <c r="BR74" s="82"/>
      <c r="BS74" s="79"/>
      <c r="BT74" s="40"/>
      <c r="BU74" s="33"/>
      <c r="BV74" s="81"/>
      <c r="BW74" s="82"/>
      <c r="BX74" s="79"/>
      <c r="BY74" s="33"/>
      <c r="BZ74" s="40"/>
      <c r="CA74" s="82"/>
      <c r="CB74" s="82"/>
      <c r="CC74" s="79"/>
      <c r="CD74" s="33"/>
    </row>
    <row r="75" spans="2:82" ht="60" customHeight="1" x14ac:dyDescent="0.25">
      <c r="B75" s="140" t="s">
        <v>309</v>
      </c>
      <c r="C75" s="540" t="s">
        <v>401</v>
      </c>
      <c r="D75" s="144" t="s">
        <v>407</v>
      </c>
      <c r="E75" s="144" t="s">
        <v>407</v>
      </c>
      <c r="F75" s="546" t="s">
        <v>322</v>
      </c>
      <c r="G75" s="72" t="s">
        <v>327</v>
      </c>
      <c r="H75" s="382" t="s">
        <v>610</v>
      </c>
      <c r="I75" s="552" t="s">
        <v>331</v>
      </c>
      <c r="J75" s="72" t="s">
        <v>238</v>
      </c>
      <c r="K75" s="72" t="s">
        <v>239</v>
      </c>
      <c r="L75" s="45" t="s">
        <v>548</v>
      </c>
      <c r="M75" s="204"/>
      <c r="N75" s="72" t="s">
        <v>377</v>
      </c>
      <c r="O75" s="72" t="s">
        <v>25</v>
      </c>
      <c r="P75" s="43">
        <v>43160</v>
      </c>
      <c r="Q75" s="75">
        <v>43465</v>
      </c>
      <c r="R75" s="40">
        <v>43256</v>
      </c>
      <c r="S75" s="82">
        <v>0</v>
      </c>
      <c r="T75" s="82">
        <v>0</v>
      </c>
      <c r="U75" s="79" t="e">
        <f t="shared" si="5"/>
        <v>#DIV/0!</v>
      </c>
      <c r="V75" s="40" t="s">
        <v>823</v>
      </c>
      <c r="W75" s="40">
        <v>43348</v>
      </c>
      <c r="X75" s="82">
        <v>0</v>
      </c>
      <c r="Y75" s="82">
        <v>0</v>
      </c>
      <c r="Z75" s="79" t="e">
        <f t="shared" si="6"/>
        <v>#DIV/0!</v>
      </c>
      <c r="AA75" s="40" t="s">
        <v>823</v>
      </c>
      <c r="AB75" s="272">
        <v>43488</v>
      </c>
      <c r="AC75" s="273">
        <v>2</v>
      </c>
      <c r="AD75" s="269">
        <v>2</v>
      </c>
      <c r="AE75" s="270">
        <f>+AC75/AD75</f>
        <v>1</v>
      </c>
      <c r="AF75" s="274" t="s">
        <v>817</v>
      </c>
      <c r="AG75" s="40"/>
      <c r="AH75" s="82"/>
      <c r="AI75" s="82"/>
      <c r="AJ75" s="79"/>
      <c r="AK75" s="40"/>
      <c r="AL75" s="40"/>
      <c r="AM75" s="82"/>
      <c r="AN75" s="82"/>
      <c r="AO75" s="79"/>
      <c r="AP75" s="40"/>
      <c r="AQ75" s="33"/>
      <c r="AR75" s="81"/>
      <c r="AS75" s="82"/>
      <c r="AT75" s="79"/>
      <c r="AU75" s="33"/>
      <c r="AV75" s="40"/>
      <c r="AW75" s="82"/>
      <c r="AX75" s="82"/>
      <c r="AY75" s="79"/>
      <c r="AZ75" s="40"/>
      <c r="BA75" s="40"/>
      <c r="BB75" s="82"/>
      <c r="BC75" s="82"/>
      <c r="BD75" s="79"/>
      <c r="BE75" s="40"/>
      <c r="BF75" s="33"/>
      <c r="BG75" s="81"/>
      <c r="BH75" s="82"/>
      <c r="BI75" s="79"/>
      <c r="BJ75" s="33"/>
      <c r="BK75" s="40"/>
      <c r="BL75" s="82"/>
      <c r="BM75" s="82"/>
      <c r="BN75" s="79"/>
      <c r="BO75" s="40"/>
      <c r="BP75" s="40"/>
      <c r="BQ75" s="82"/>
      <c r="BR75" s="82"/>
      <c r="BS75" s="79"/>
      <c r="BT75" s="40"/>
      <c r="BU75" s="33"/>
      <c r="BV75" s="81"/>
      <c r="BW75" s="82"/>
      <c r="BX75" s="79"/>
      <c r="BY75" s="33"/>
      <c r="BZ75" s="40"/>
      <c r="CA75" s="82"/>
      <c r="CB75" s="82"/>
      <c r="CC75" s="79"/>
      <c r="CD75" s="33"/>
    </row>
    <row r="76" spans="2:82" ht="75" customHeight="1" x14ac:dyDescent="0.25">
      <c r="B76" s="140" t="s">
        <v>309</v>
      </c>
      <c r="C76" s="540" t="s">
        <v>401</v>
      </c>
      <c r="D76" s="144" t="s">
        <v>407</v>
      </c>
      <c r="E76" s="144" t="s">
        <v>407</v>
      </c>
      <c r="F76" s="546" t="s">
        <v>323</v>
      </c>
      <c r="G76" s="72" t="s">
        <v>328</v>
      </c>
      <c r="H76" s="382" t="s">
        <v>611</v>
      </c>
      <c r="I76" s="552" t="s">
        <v>234</v>
      </c>
      <c r="J76" s="72" t="s">
        <v>240</v>
      </c>
      <c r="K76" s="72" t="s">
        <v>241</v>
      </c>
      <c r="L76" s="45" t="s">
        <v>548</v>
      </c>
      <c r="M76" s="204"/>
      <c r="N76" s="72" t="s">
        <v>377</v>
      </c>
      <c r="O76" s="72" t="s">
        <v>25</v>
      </c>
      <c r="P76" s="43">
        <v>43160</v>
      </c>
      <c r="Q76" s="75">
        <v>43465</v>
      </c>
      <c r="R76" s="40">
        <v>43256</v>
      </c>
      <c r="S76" s="82">
        <v>0</v>
      </c>
      <c r="T76" s="82">
        <v>0</v>
      </c>
      <c r="U76" s="79" t="e">
        <f t="shared" si="5"/>
        <v>#DIV/0!</v>
      </c>
      <c r="V76" s="40" t="s">
        <v>823</v>
      </c>
      <c r="W76" s="40">
        <v>43348</v>
      </c>
      <c r="X76" s="82">
        <v>0</v>
      </c>
      <c r="Y76" s="82">
        <v>0</v>
      </c>
      <c r="Z76" s="79" t="e">
        <f>+X76/Y76</f>
        <v>#DIV/0!</v>
      </c>
      <c r="AA76" s="268" t="s">
        <v>823</v>
      </c>
      <c r="AB76" s="272">
        <v>43488</v>
      </c>
      <c r="AC76" s="273">
        <v>2</v>
      </c>
      <c r="AD76" s="269">
        <v>2</v>
      </c>
      <c r="AE76" s="270">
        <f>+AC76/AD76</f>
        <v>1</v>
      </c>
      <c r="AF76" s="274" t="s">
        <v>817</v>
      </c>
      <c r="AG76" s="40"/>
      <c r="AH76" s="82"/>
      <c r="AI76" s="82"/>
      <c r="AJ76" s="79"/>
      <c r="AK76" s="40"/>
      <c r="AL76" s="40"/>
      <c r="AM76" s="82"/>
      <c r="AN76" s="82"/>
      <c r="AO76" s="79"/>
      <c r="AP76" s="40"/>
      <c r="AQ76" s="33"/>
      <c r="AR76" s="81"/>
      <c r="AS76" s="82"/>
      <c r="AT76" s="79"/>
      <c r="AU76" s="33"/>
      <c r="AV76" s="40"/>
      <c r="AW76" s="82"/>
      <c r="AX76" s="82"/>
      <c r="AY76" s="79"/>
      <c r="AZ76" s="40"/>
      <c r="BA76" s="40"/>
      <c r="BB76" s="82"/>
      <c r="BC76" s="82"/>
      <c r="BD76" s="79"/>
      <c r="BE76" s="40"/>
      <c r="BF76" s="33"/>
      <c r="BG76" s="81"/>
      <c r="BH76" s="82"/>
      <c r="BI76" s="79"/>
      <c r="BJ76" s="33"/>
      <c r="BK76" s="40"/>
      <c r="BL76" s="82"/>
      <c r="BM76" s="82"/>
      <c r="BN76" s="79"/>
      <c r="BO76" s="40"/>
      <c r="BP76" s="40"/>
      <c r="BQ76" s="82"/>
      <c r="BR76" s="82"/>
      <c r="BS76" s="79"/>
      <c r="BT76" s="40"/>
      <c r="BU76" s="33"/>
      <c r="BV76" s="81"/>
      <c r="BW76" s="82"/>
      <c r="BX76" s="79"/>
      <c r="BY76" s="33"/>
      <c r="BZ76" s="40"/>
      <c r="CA76" s="82"/>
      <c r="CB76" s="82"/>
      <c r="CC76" s="79"/>
      <c r="CD76" s="45"/>
    </row>
    <row r="77" spans="2:82" ht="75" customHeight="1" x14ac:dyDescent="0.25">
      <c r="B77" s="140" t="s">
        <v>309</v>
      </c>
      <c r="C77" s="540" t="s">
        <v>401</v>
      </c>
      <c r="D77" s="144" t="s">
        <v>407</v>
      </c>
      <c r="E77" s="144" t="s">
        <v>407</v>
      </c>
      <c r="F77" s="549" t="s">
        <v>324</v>
      </c>
      <c r="G77" s="104" t="s">
        <v>329</v>
      </c>
      <c r="H77" s="70" t="s">
        <v>612</v>
      </c>
      <c r="I77" s="552" t="s">
        <v>332</v>
      </c>
      <c r="J77" s="72" t="s">
        <v>243</v>
      </c>
      <c r="K77" s="72" t="s">
        <v>244</v>
      </c>
      <c r="L77" s="45" t="s">
        <v>548</v>
      </c>
      <c r="M77" s="204"/>
      <c r="N77" s="72" t="s">
        <v>501</v>
      </c>
      <c r="O77" s="72" t="s">
        <v>25</v>
      </c>
      <c r="P77" s="43">
        <v>43160</v>
      </c>
      <c r="Q77" s="75">
        <v>43465</v>
      </c>
      <c r="R77" s="40">
        <v>43256</v>
      </c>
      <c r="S77" s="82">
        <v>0</v>
      </c>
      <c r="T77" s="82">
        <v>0</v>
      </c>
      <c r="U77" s="79" t="e">
        <f t="shared" si="5"/>
        <v>#DIV/0!</v>
      </c>
      <c r="V77" s="40" t="s">
        <v>823</v>
      </c>
      <c r="W77" s="268">
        <v>43348</v>
      </c>
      <c r="X77" s="269">
        <v>0</v>
      </c>
      <c r="Y77" s="269">
        <v>0</v>
      </c>
      <c r="Z77" s="270" t="e">
        <f t="shared" si="6"/>
        <v>#DIV/0!</v>
      </c>
      <c r="AA77" s="268" t="s">
        <v>823</v>
      </c>
      <c r="AB77" s="33"/>
      <c r="AC77" s="81"/>
      <c r="AD77" s="82"/>
      <c r="AE77" s="79"/>
      <c r="AF77" s="33"/>
      <c r="AG77" s="40"/>
      <c r="AH77" s="82"/>
      <c r="AI77" s="82"/>
      <c r="AJ77" s="79"/>
      <c r="AK77" s="40"/>
      <c r="AL77" s="40"/>
      <c r="AM77" s="82"/>
      <c r="AN77" s="82"/>
      <c r="AO77" s="79"/>
      <c r="AP77" s="40"/>
      <c r="AQ77" s="33"/>
      <c r="AR77" s="81"/>
      <c r="AS77" s="82"/>
      <c r="AT77" s="79"/>
      <c r="AU77" s="33"/>
      <c r="AV77" s="40"/>
      <c r="AW77" s="82"/>
      <c r="AX77" s="82"/>
      <c r="AY77" s="79"/>
      <c r="AZ77" s="40"/>
      <c r="BA77" s="40"/>
      <c r="BB77" s="82"/>
      <c r="BC77" s="82"/>
      <c r="BD77" s="79"/>
      <c r="BE77" s="40"/>
      <c r="BF77" s="33"/>
      <c r="BG77" s="81"/>
      <c r="BH77" s="82"/>
      <c r="BI77" s="79"/>
      <c r="BJ77" s="33"/>
      <c r="BK77" s="40"/>
      <c r="BL77" s="82"/>
      <c r="BM77" s="82"/>
      <c r="BN77" s="79"/>
      <c r="BO77" s="40"/>
      <c r="BP77" s="40"/>
      <c r="BQ77" s="82"/>
      <c r="BR77" s="82"/>
      <c r="BS77" s="79"/>
      <c r="BT77" s="40"/>
      <c r="BU77" s="33"/>
      <c r="BV77" s="81"/>
      <c r="BW77" s="82"/>
      <c r="BX77" s="79"/>
      <c r="BY77" s="33"/>
      <c r="BZ77" s="40"/>
      <c r="CA77" s="82"/>
      <c r="CB77" s="82"/>
      <c r="CC77" s="79"/>
      <c r="CD77" s="33"/>
    </row>
    <row r="78" spans="2:82" ht="75" customHeight="1" x14ac:dyDescent="0.25">
      <c r="B78" s="140" t="s">
        <v>309</v>
      </c>
      <c r="C78" s="540" t="s">
        <v>401</v>
      </c>
      <c r="D78" s="144" t="s">
        <v>407</v>
      </c>
      <c r="E78" s="144" t="s">
        <v>407</v>
      </c>
      <c r="F78" s="546" t="s">
        <v>325</v>
      </c>
      <c r="G78" s="72" t="s">
        <v>330</v>
      </c>
      <c r="H78" s="70" t="s">
        <v>613</v>
      </c>
      <c r="I78" s="552" t="s">
        <v>333</v>
      </c>
      <c r="J78" s="72" t="s">
        <v>247</v>
      </c>
      <c r="K78" s="72" t="s">
        <v>248</v>
      </c>
      <c r="L78" s="45" t="s">
        <v>548</v>
      </c>
      <c r="M78" s="204"/>
      <c r="N78" s="72" t="s">
        <v>377</v>
      </c>
      <c r="O78" s="72" t="s">
        <v>25</v>
      </c>
      <c r="P78" s="43">
        <v>43160</v>
      </c>
      <c r="Q78" s="75">
        <v>43465</v>
      </c>
      <c r="R78" s="40">
        <v>43256</v>
      </c>
      <c r="S78" s="82">
        <v>0</v>
      </c>
      <c r="T78" s="82">
        <v>0</v>
      </c>
      <c r="U78" s="79" t="e">
        <f t="shared" si="5"/>
        <v>#DIV/0!</v>
      </c>
      <c r="V78" s="40" t="s">
        <v>823</v>
      </c>
      <c r="W78" s="268">
        <v>43348</v>
      </c>
      <c r="X78" s="269">
        <v>0</v>
      </c>
      <c r="Y78" s="269">
        <v>0</v>
      </c>
      <c r="Z78" s="270" t="e">
        <f t="shared" si="6"/>
        <v>#DIV/0!</v>
      </c>
      <c r="AA78" s="268" t="s">
        <v>823</v>
      </c>
      <c r="AB78" s="33"/>
      <c r="AC78" s="81"/>
      <c r="AD78" s="82"/>
      <c r="AE78" s="79"/>
      <c r="AF78" s="33"/>
      <c r="AG78" s="40"/>
      <c r="AH78" s="82"/>
      <c r="AI78" s="82"/>
      <c r="AJ78" s="79"/>
      <c r="AK78" s="40"/>
      <c r="AL78" s="40"/>
      <c r="AM78" s="82"/>
      <c r="AN78" s="82"/>
      <c r="AO78" s="79"/>
      <c r="AP78" s="40"/>
      <c r="AQ78" s="33"/>
      <c r="AR78" s="81"/>
      <c r="AS78" s="82"/>
      <c r="AT78" s="79"/>
      <c r="AU78" s="33"/>
      <c r="AV78" s="40"/>
      <c r="AW78" s="82"/>
      <c r="AX78" s="82"/>
      <c r="AY78" s="79"/>
      <c r="AZ78" s="40"/>
      <c r="BA78" s="40"/>
      <c r="BB78" s="82"/>
      <c r="BC78" s="82"/>
      <c r="BD78" s="79"/>
      <c r="BE78" s="40"/>
      <c r="BF78" s="33"/>
      <c r="BG78" s="81"/>
      <c r="BH78" s="82"/>
      <c r="BI78" s="79"/>
      <c r="BJ78" s="33"/>
      <c r="BK78" s="40"/>
      <c r="BL78" s="82"/>
      <c r="BM78" s="82"/>
      <c r="BN78" s="79"/>
      <c r="BO78" s="40"/>
      <c r="BP78" s="40"/>
      <c r="BQ78" s="82"/>
      <c r="BR78" s="82"/>
      <c r="BS78" s="79"/>
      <c r="BT78" s="40"/>
      <c r="BU78" s="33"/>
      <c r="BV78" s="81"/>
      <c r="BW78" s="82"/>
      <c r="BX78" s="79"/>
      <c r="BY78" s="33"/>
      <c r="BZ78" s="40"/>
      <c r="CA78" s="82"/>
      <c r="CB78" s="82"/>
      <c r="CC78" s="79"/>
      <c r="CD78" s="33"/>
    </row>
    <row r="79" spans="2:82" ht="60" customHeight="1" x14ac:dyDescent="0.25">
      <c r="B79" s="140" t="s">
        <v>309</v>
      </c>
      <c r="C79" s="540" t="s">
        <v>401</v>
      </c>
      <c r="D79" s="144" t="s">
        <v>407</v>
      </c>
      <c r="E79" s="144" t="s">
        <v>407</v>
      </c>
      <c r="F79" s="546" t="s">
        <v>326</v>
      </c>
      <c r="G79" s="72" t="s">
        <v>232</v>
      </c>
      <c r="H79" s="70" t="s">
        <v>614</v>
      </c>
      <c r="I79" s="552" t="s">
        <v>237</v>
      </c>
      <c r="J79" s="72" t="s">
        <v>249</v>
      </c>
      <c r="K79" s="72" t="s">
        <v>250</v>
      </c>
      <c r="L79" s="45" t="s">
        <v>548</v>
      </c>
      <c r="M79" s="204"/>
      <c r="N79" s="72" t="s">
        <v>499</v>
      </c>
      <c r="O79" s="72" t="s">
        <v>25</v>
      </c>
      <c r="P79" s="43">
        <v>43160</v>
      </c>
      <c r="Q79" s="75">
        <v>43465</v>
      </c>
      <c r="R79" s="40">
        <v>43256</v>
      </c>
      <c r="S79" s="82">
        <v>0</v>
      </c>
      <c r="T79" s="82">
        <v>0</v>
      </c>
      <c r="U79" s="79" t="e">
        <f t="shared" si="5"/>
        <v>#DIV/0!</v>
      </c>
      <c r="V79" s="40" t="s">
        <v>823</v>
      </c>
      <c r="W79" s="268">
        <v>43348</v>
      </c>
      <c r="X79" s="269">
        <v>0</v>
      </c>
      <c r="Y79" s="269">
        <v>0</v>
      </c>
      <c r="Z79" s="270" t="e">
        <f t="shared" si="6"/>
        <v>#DIV/0!</v>
      </c>
      <c r="AA79" s="268" t="s">
        <v>823</v>
      </c>
      <c r="AB79" s="33"/>
      <c r="AC79" s="81"/>
      <c r="AD79" s="82"/>
      <c r="AE79" s="79"/>
      <c r="AF79" s="33"/>
      <c r="AG79" s="40"/>
      <c r="AH79" s="82"/>
      <c r="AI79" s="82"/>
      <c r="AJ79" s="79"/>
      <c r="AK79" s="40"/>
      <c r="AL79" s="40"/>
      <c r="AM79" s="82"/>
      <c r="AN79" s="82"/>
      <c r="AO79" s="79"/>
      <c r="AP79" s="40"/>
      <c r="AQ79" s="33"/>
      <c r="AR79" s="81"/>
      <c r="AS79" s="82"/>
      <c r="AT79" s="79" t="e">
        <f>+AR79/AS79</f>
        <v>#DIV/0!</v>
      </c>
      <c r="AU79" s="33"/>
      <c r="AV79" s="40"/>
      <c r="AW79" s="82"/>
      <c r="AX79" s="82"/>
      <c r="AY79" s="79"/>
      <c r="AZ79" s="40"/>
      <c r="BA79" s="40"/>
      <c r="BB79" s="82"/>
      <c r="BC79" s="82"/>
      <c r="BD79" s="79"/>
      <c r="BE79" s="40"/>
      <c r="BF79" s="33"/>
      <c r="BG79" s="81"/>
      <c r="BH79" s="82"/>
      <c r="BI79" s="79" t="e">
        <v>#DIV/0!</v>
      </c>
      <c r="BJ79" s="33"/>
      <c r="BK79" s="40"/>
      <c r="BL79" s="82"/>
      <c r="BM79" s="82"/>
      <c r="BN79" s="79"/>
      <c r="BO79" s="40"/>
      <c r="BP79" s="40"/>
      <c r="BQ79" s="82"/>
      <c r="BR79" s="82"/>
      <c r="BS79" s="79"/>
      <c r="BT79" s="40"/>
      <c r="BU79" s="33"/>
      <c r="BV79" s="81"/>
      <c r="BW79" s="82"/>
      <c r="BX79" s="79" t="e">
        <f>+BV79/BW79</f>
        <v>#DIV/0!</v>
      </c>
      <c r="BY79" s="33"/>
      <c r="BZ79" s="40"/>
      <c r="CA79" s="82"/>
      <c r="CB79" s="82"/>
      <c r="CC79" s="79"/>
      <c r="CD79" s="33"/>
    </row>
    <row r="80" spans="2:82" ht="90" x14ac:dyDescent="0.25">
      <c r="B80" s="140" t="s">
        <v>310</v>
      </c>
      <c r="C80" s="540" t="s">
        <v>402</v>
      </c>
      <c r="D80" s="144" t="s">
        <v>137</v>
      </c>
      <c r="E80" s="377" t="s">
        <v>137</v>
      </c>
      <c r="F80" s="546" t="s">
        <v>872</v>
      </c>
      <c r="G80" s="74" t="s">
        <v>54</v>
      </c>
      <c r="H80" s="382" t="s">
        <v>615</v>
      </c>
      <c r="I80" s="552" t="s">
        <v>55</v>
      </c>
      <c r="J80" s="74" t="s">
        <v>56</v>
      </c>
      <c r="K80" s="74" t="s">
        <v>57</v>
      </c>
      <c r="L80" s="74" t="s">
        <v>356</v>
      </c>
      <c r="M80" s="201"/>
      <c r="N80" s="74" t="s">
        <v>58</v>
      </c>
      <c r="O80" s="74" t="s">
        <v>25</v>
      </c>
      <c r="P80" s="100">
        <v>43160</v>
      </c>
      <c r="Q80" s="143">
        <v>43465</v>
      </c>
      <c r="R80" s="40" t="s">
        <v>984</v>
      </c>
      <c r="S80" s="82">
        <v>1</v>
      </c>
      <c r="T80" s="82">
        <v>1</v>
      </c>
      <c r="U80" s="79">
        <f t="shared" si="5"/>
        <v>1</v>
      </c>
      <c r="V80" s="101" t="s">
        <v>998</v>
      </c>
      <c r="W80" s="268">
        <v>43489</v>
      </c>
      <c r="X80" s="269">
        <v>260</v>
      </c>
      <c r="Y80" s="269">
        <v>260</v>
      </c>
      <c r="Z80" s="270">
        <f t="shared" si="6"/>
        <v>1</v>
      </c>
      <c r="AA80" s="271" t="s">
        <v>1109</v>
      </c>
      <c r="AB80" s="33"/>
      <c r="AC80" s="81"/>
      <c r="AD80" s="82"/>
      <c r="AE80" s="79"/>
      <c r="AF80" s="33"/>
      <c r="AG80" s="40"/>
      <c r="AH80" s="82"/>
      <c r="AI80" s="82"/>
      <c r="AJ80" s="79"/>
      <c r="AK80" s="40"/>
      <c r="AL80" s="40"/>
      <c r="AM80" s="82"/>
      <c r="AN80" s="82"/>
      <c r="AO80" s="79"/>
      <c r="AP80" s="40"/>
      <c r="AQ80" s="33"/>
      <c r="AR80" s="81"/>
      <c r="AS80" s="82"/>
      <c r="AT80" s="79"/>
      <c r="AU80" s="33"/>
      <c r="AV80" s="40"/>
      <c r="AW80" s="82"/>
      <c r="AX80" s="82"/>
      <c r="AY80" s="79"/>
      <c r="AZ80" s="40"/>
      <c r="BA80" s="40"/>
      <c r="BB80" s="82"/>
      <c r="BC80" s="82"/>
      <c r="BD80" s="79"/>
      <c r="BE80" s="40"/>
      <c r="BF80" s="33"/>
      <c r="BG80" s="81"/>
      <c r="BH80" s="82"/>
      <c r="BI80" s="79"/>
      <c r="BJ80" s="33"/>
      <c r="BK80" s="40"/>
      <c r="BL80" s="82"/>
      <c r="BM80" s="82"/>
      <c r="BN80" s="79"/>
      <c r="BO80" s="40"/>
      <c r="BP80" s="40"/>
      <c r="BQ80" s="82"/>
      <c r="BR80" s="82"/>
      <c r="BS80" s="79"/>
      <c r="BT80" s="40"/>
      <c r="BU80" s="33"/>
      <c r="BV80" s="81"/>
      <c r="BW80" s="82"/>
      <c r="BX80" s="79"/>
      <c r="BY80" s="33"/>
      <c r="BZ80" s="40"/>
      <c r="CA80" s="82"/>
      <c r="CB80" s="82"/>
      <c r="CC80" s="79"/>
      <c r="CD80" s="33"/>
    </row>
    <row r="81" spans="2:82" ht="135" customHeight="1" x14ac:dyDescent="0.25">
      <c r="B81" s="140" t="s">
        <v>310</v>
      </c>
      <c r="C81" s="540" t="s">
        <v>402</v>
      </c>
      <c r="D81" s="384"/>
      <c r="E81" s="45"/>
      <c r="F81" s="546" t="s">
        <v>871</v>
      </c>
      <c r="G81" s="72" t="s">
        <v>192</v>
      </c>
      <c r="H81" s="382" t="s">
        <v>616</v>
      </c>
      <c r="I81" s="552" t="s">
        <v>193</v>
      </c>
      <c r="J81" s="72" t="s">
        <v>194</v>
      </c>
      <c r="K81" s="72" t="s">
        <v>195</v>
      </c>
      <c r="L81" s="74" t="s">
        <v>356</v>
      </c>
      <c r="M81" s="201"/>
      <c r="N81" s="72" t="s">
        <v>196</v>
      </c>
      <c r="O81" s="72" t="s">
        <v>25</v>
      </c>
      <c r="P81" s="43">
        <v>43160</v>
      </c>
      <c r="Q81" s="75">
        <v>43465</v>
      </c>
      <c r="R81" s="119">
        <v>43257</v>
      </c>
      <c r="S81" s="286">
        <v>3</v>
      </c>
      <c r="T81" s="111">
        <v>5</v>
      </c>
      <c r="U81" s="112">
        <f t="shared" si="5"/>
        <v>0.6</v>
      </c>
      <c r="V81" s="120" t="s">
        <v>986</v>
      </c>
      <c r="W81" s="99">
        <v>43356</v>
      </c>
      <c r="X81" s="81">
        <v>3</v>
      </c>
      <c r="Y81" s="82">
        <v>5</v>
      </c>
      <c r="Z81" s="79">
        <f>+X81/Y81</f>
        <v>0.6</v>
      </c>
      <c r="AA81" s="113" t="s">
        <v>986</v>
      </c>
      <c r="AB81" s="268">
        <v>43489</v>
      </c>
      <c r="AC81" s="269">
        <v>4</v>
      </c>
      <c r="AD81" s="269">
        <v>5</v>
      </c>
      <c r="AE81" s="270">
        <f>+AC81/AD81</f>
        <v>0.8</v>
      </c>
      <c r="AF81" s="271" t="s">
        <v>986</v>
      </c>
      <c r="AG81" s="40"/>
      <c r="AH81" s="82"/>
      <c r="AI81" s="82"/>
      <c r="AJ81" s="79"/>
      <c r="AK81" s="40"/>
      <c r="AL81" s="33"/>
      <c r="AM81" s="81"/>
      <c r="AN81" s="82"/>
      <c r="AO81" s="79"/>
      <c r="AP81" s="33"/>
      <c r="AQ81" s="40"/>
      <c r="AR81" s="82"/>
      <c r="AS81" s="82"/>
      <c r="AT81" s="79"/>
      <c r="AU81" s="40"/>
      <c r="AV81" s="40"/>
      <c r="AW81" s="82"/>
      <c r="AX81" s="82"/>
      <c r="AY81" s="79"/>
      <c r="AZ81" s="40"/>
      <c r="BA81" s="33"/>
      <c r="BB81" s="81"/>
      <c r="BC81" s="82"/>
      <c r="BD81" s="79"/>
      <c r="BE81" s="33"/>
      <c r="BF81" s="40"/>
      <c r="BG81" s="82"/>
      <c r="BH81" s="82"/>
      <c r="BI81" s="79"/>
      <c r="BJ81" s="33"/>
      <c r="BL81" s="35"/>
      <c r="BM81" s="35"/>
      <c r="BN81" s="35"/>
      <c r="BQ81" s="35"/>
      <c r="BR81" s="35"/>
      <c r="BS81" s="35"/>
      <c r="BV81" s="35"/>
      <c r="BW81" s="35"/>
      <c r="BX81" s="35"/>
      <c r="CA81" s="35"/>
      <c r="CB81" s="35"/>
      <c r="CC81" s="35"/>
    </row>
    <row r="82" spans="2:82" ht="120" customHeight="1" x14ac:dyDescent="0.25">
      <c r="B82" s="140" t="s">
        <v>310</v>
      </c>
      <c r="C82" s="540" t="s">
        <v>402</v>
      </c>
      <c r="D82" s="384"/>
      <c r="E82" s="45"/>
      <c r="F82" s="546" t="s">
        <v>197</v>
      </c>
      <c r="G82" s="72" t="s">
        <v>198</v>
      </c>
      <c r="H82" s="382" t="s">
        <v>617</v>
      </c>
      <c r="I82" s="552" t="s">
        <v>193</v>
      </c>
      <c r="J82" s="72" t="s">
        <v>194</v>
      </c>
      <c r="K82" s="72" t="s">
        <v>195</v>
      </c>
      <c r="L82" s="74" t="s">
        <v>356</v>
      </c>
      <c r="M82" s="201"/>
      <c r="N82" s="72" t="s">
        <v>196</v>
      </c>
      <c r="O82" s="72" t="s">
        <v>25</v>
      </c>
      <c r="P82" s="43">
        <v>43160</v>
      </c>
      <c r="Q82" s="75">
        <v>43465</v>
      </c>
      <c r="R82" s="33" t="s">
        <v>839</v>
      </c>
      <c r="S82" s="81">
        <v>3</v>
      </c>
      <c r="T82" s="82">
        <v>5</v>
      </c>
      <c r="U82" s="79">
        <f t="shared" si="5"/>
        <v>0.6</v>
      </c>
      <c r="V82" s="113" t="s">
        <v>986</v>
      </c>
      <c r="W82" s="99">
        <v>43348</v>
      </c>
      <c r="X82" s="81">
        <v>3</v>
      </c>
      <c r="Y82" s="82">
        <v>5</v>
      </c>
      <c r="Z82" s="79">
        <f>+X82/Y82</f>
        <v>0.6</v>
      </c>
      <c r="AA82" s="113" t="s">
        <v>986</v>
      </c>
      <c r="AB82" s="268">
        <v>43488</v>
      </c>
      <c r="AC82" s="269">
        <v>3</v>
      </c>
      <c r="AD82" s="269">
        <v>4</v>
      </c>
      <c r="AE82" s="270">
        <f>+AC82/AD82</f>
        <v>0.75</v>
      </c>
      <c r="AF82" s="271" t="s">
        <v>1126</v>
      </c>
      <c r="AG82" s="40"/>
      <c r="AH82" s="82"/>
      <c r="AI82" s="82"/>
      <c r="AJ82" s="79"/>
      <c r="AK82" s="40"/>
      <c r="AL82" s="33"/>
      <c r="AM82" s="81"/>
      <c r="AN82" s="82"/>
      <c r="AO82" s="79"/>
      <c r="AP82" s="33"/>
      <c r="AQ82" s="40"/>
      <c r="AR82" s="82"/>
      <c r="AS82" s="82"/>
      <c r="AT82" s="79"/>
      <c r="AU82" s="40"/>
      <c r="AV82" s="40"/>
      <c r="AW82" s="82"/>
      <c r="AX82" s="82"/>
      <c r="AY82" s="79"/>
      <c r="AZ82" s="40"/>
      <c r="BA82" s="33"/>
      <c r="BB82" s="81"/>
      <c r="BC82" s="82"/>
      <c r="BD82" s="79"/>
      <c r="BE82" s="33"/>
      <c r="BF82" s="40"/>
      <c r="BG82" s="82"/>
      <c r="BH82" s="82"/>
      <c r="BI82" s="79"/>
      <c r="BJ82" s="33"/>
      <c r="BL82" s="35"/>
      <c r="BM82" s="35"/>
      <c r="BN82" s="35"/>
      <c r="BQ82" s="35"/>
      <c r="BR82" s="35"/>
      <c r="BS82" s="35"/>
      <c r="BV82" s="35"/>
      <c r="BW82" s="35"/>
      <c r="BX82" s="35"/>
      <c r="CA82" s="35"/>
      <c r="CB82" s="35"/>
      <c r="CC82" s="35"/>
    </row>
    <row r="83" spans="2:82" ht="149.25" customHeight="1" x14ac:dyDescent="0.25">
      <c r="B83" s="140" t="s">
        <v>310</v>
      </c>
      <c r="C83" s="540" t="s">
        <v>402</v>
      </c>
      <c r="D83" s="384"/>
      <c r="E83" s="45"/>
      <c r="F83" s="546" t="s">
        <v>199</v>
      </c>
      <c r="G83" s="72" t="s">
        <v>200</v>
      </c>
      <c r="H83" s="382" t="s">
        <v>618</v>
      </c>
      <c r="I83" s="552" t="s">
        <v>193</v>
      </c>
      <c r="J83" s="72" t="s">
        <v>194</v>
      </c>
      <c r="K83" s="72" t="s">
        <v>195</v>
      </c>
      <c r="L83" s="74" t="s">
        <v>356</v>
      </c>
      <c r="M83" s="201"/>
      <c r="N83" s="72" t="s">
        <v>196</v>
      </c>
      <c r="O83" s="72" t="s">
        <v>25</v>
      </c>
      <c r="P83" s="43">
        <v>43160</v>
      </c>
      <c r="Q83" s="75">
        <v>43465</v>
      </c>
      <c r="R83" s="99">
        <v>43257</v>
      </c>
      <c r="S83" s="81">
        <v>3</v>
      </c>
      <c r="T83" s="82">
        <v>5</v>
      </c>
      <c r="U83" s="79">
        <f t="shared" si="5"/>
        <v>0.6</v>
      </c>
      <c r="V83" s="113" t="s">
        <v>986</v>
      </c>
      <c r="W83" s="99">
        <v>43348</v>
      </c>
      <c r="X83" s="81">
        <v>3</v>
      </c>
      <c r="Y83" s="82">
        <v>5</v>
      </c>
      <c r="Z83" s="79">
        <f>+X83/Y83</f>
        <v>0.6</v>
      </c>
      <c r="AA83" s="113" t="s">
        <v>986</v>
      </c>
      <c r="AB83" s="268">
        <v>43488</v>
      </c>
      <c r="AC83" s="269">
        <v>3</v>
      </c>
      <c r="AD83" s="269">
        <v>4</v>
      </c>
      <c r="AE83" s="270">
        <f>+AC83/AD83</f>
        <v>0.75</v>
      </c>
      <c r="AF83" s="271" t="s">
        <v>1126</v>
      </c>
      <c r="AG83" s="40"/>
      <c r="AH83" s="82"/>
      <c r="AI83" s="82"/>
      <c r="AJ83" s="79"/>
      <c r="AK83" s="40"/>
      <c r="AL83" s="33"/>
      <c r="AM83" s="81"/>
      <c r="AN83" s="82"/>
      <c r="AO83" s="79"/>
      <c r="AP83" s="33"/>
      <c r="AQ83" s="40"/>
      <c r="AR83" s="82"/>
      <c r="AS83" s="82"/>
      <c r="AT83" s="79"/>
      <c r="AU83" s="40"/>
      <c r="AV83" s="40"/>
      <c r="AW83" s="82"/>
      <c r="AX83" s="82"/>
      <c r="AY83" s="79"/>
      <c r="AZ83" s="40"/>
      <c r="BA83" s="33"/>
      <c r="BB83" s="81"/>
      <c r="BC83" s="82"/>
      <c r="BD83" s="79"/>
      <c r="BE83" s="33"/>
      <c r="BF83" s="40"/>
      <c r="BG83" s="82"/>
      <c r="BH83" s="82"/>
      <c r="BI83" s="79"/>
      <c r="BJ83" s="33"/>
      <c r="BL83" s="35"/>
      <c r="BM83" s="35"/>
      <c r="BN83" s="35"/>
      <c r="BQ83" s="35"/>
      <c r="BR83" s="35"/>
      <c r="BS83" s="35"/>
      <c r="BV83" s="35"/>
      <c r="BW83" s="35"/>
      <c r="BX83" s="35"/>
      <c r="CA83" s="35"/>
      <c r="CB83" s="35"/>
      <c r="CC83" s="35"/>
    </row>
    <row r="84" spans="2:82" ht="159.75" customHeight="1" x14ac:dyDescent="0.25">
      <c r="B84" s="140" t="s">
        <v>310</v>
      </c>
      <c r="C84" s="540" t="s">
        <v>402</v>
      </c>
      <c r="D84" s="384"/>
      <c r="E84" s="45"/>
      <c r="F84" s="546" t="s">
        <v>201</v>
      </c>
      <c r="G84" s="72" t="s">
        <v>202</v>
      </c>
      <c r="H84" s="382" t="s">
        <v>619</v>
      </c>
      <c r="I84" s="552" t="s">
        <v>193</v>
      </c>
      <c r="J84" s="72" t="s">
        <v>194</v>
      </c>
      <c r="K84" s="72" t="s">
        <v>195</v>
      </c>
      <c r="L84" s="74" t="s">
        <v>356</v>
      </c>
      <c r="M84" s="201"/>
      <c r="N84" s="72" t="s">
        <v>196</v>
      </c>
      <c r="O84" s="72" t="s">
        <v>25</v>
      </c>
      <c r="P84" s="43">
        <v>43160</v>
      </c>
      <c r="Q84" s="75">
        <v>43465</v>
      </c>
      <c r="R84" s="99">
        <v>43257</v>
      </c>
      <c r="S84" s="81">
        <v>0</v>
      </c>
      <c r="T84" s="82">
        <v>0</v>
      </c>
      <c r="U84" s="79" t="e">
        <f t="shared" si="5"/>
        <v>#DIV/0!</v>
      </c>
      <c r="V84" s="287" t="s">
        <v>823</v>
      </c>
      <c r="W84" s="272">
        <v>43441</v>
      </c>
      <c r="X84" s="273">
        <v>1</v>
      </c>
      <c r="Y84" s="269">
        <v>4</v>
      </c>
      <c r="Z84" s="270">
        <f>+X84/Y84</f>
        <v>0.25</v>
      </c>
      <c r="AA84" s="274" t="s">
        <v>1134</v>
      </c>
      <c r="AB84" s="33"/>
      <c r="AC84" s="81"/>
      <c r="AD84" s="82"/>
      <c r="AE84" s="79"/>
      <c r="AF84" s="33"/>
      <c r="AG84" s="40"/>
      <c r="AH84" s="82"/>
      <c r="AI84" s="82"/>
      <c r="AJ84" s="79"/>
      <c r="AK84" s="40"/>
      <c r="AL84" s="40"/>
      <c r="AM84" s="82"/>
      <c r="AN84" s="82"/>
      <c r="AO84" s="79"/>
      <c r="AP84" s="40"/>
      <c r="AQ84" s="33"/>
      <c r="AR84" s="81"/>
      <c r="AS84" s="82"/>
      <c r="AT84" s="79"/>
      <c r="AU84" s="33"/>
      <c r="AV84" s="40"/>
      <c r="AW84" s="82"/>
      <c r="AX84" s="82"/>
      <c r="AY84" s="79"/>
      <c r="AZ84" s="40"/>
      <c r="BA84" s="40"/>
      <c r="BB84" s="82"/>
      <c r="BC84" s="82"/>
      <c r="BD84" s="79"/>
      <c r="BE84" s="40"/>
      <c r="BF84" s="33"/>
      <c r="BG84" s="81"/>
      <c r="BH84" s="82"/>
      <c r="BI84" s="79"/>
      <c r="BJ84" s="33"/>
      <c r="BK84" s="40"/>
      <c r="BL84" s="82"/>
      <c r="BM84" s="82"/>
      <c r="BN84" s="79"/>
      <c r="BO84" s="40"/>
      <c r="BP84" s="40"/>
      <c r="BQ84" s="82"/>
      <c r="BR84" s="82"/>
      <c r="BS84" s="79"/>
      <c r="BT84" s="40"/>
      <c r="BU84" s="33"/>
      <c r="BV84" s="81"/>
      <c r="BW84" s="82"/>
      <c r="BX84" s="79"/>
      <c r="BY84" s="33"/>
      <c r="BZ84" s="40"/>
      <c r="CA84" s="82"/>
      <c r="CB84" s="82"/>
      <c r="CC84" s="79"/>
      <c r="CD84" s="33"/>
    </row>
    <row r="85" spans="2:82" ht="156.75" customHeight="1" x14ac:dyDescent="0.25">
      <c r="B85" s="140" t="s">
        <v>310</v>
      </c>
      <c r="C85" s="540" t="s">
        <v>402</v>
      </c>
      <c r="D85" s="385"/>
      <c r="E85" s="45"/>
      <c r="F85" s="546" t="s">
        <v>203</v>
      </c>
      <c r="G85" s="72" t="s">
        <v>204</v>
      </c>
      <c r="H85" s="382" t="s">
        <v>873</v>
      </c>
      <c r="I85" s="552" t="s">
        <v>193</v>
      </c>
      <c r="J85" s="72" t="s">
        <v>194</v>
      </c>
      <c r="K85" s="72" t="s">
        <v>195</v>
      </c>
      <c r="L85" s="74" t="s">
        <v>356</v>
      </c>
      <c r="M85" s="201"/>
      <c r="N85" s="72" t="s">
        <v>372</v>
      </c>
      <c r="O85" s="72" t="s">
        <v>25</v>
      </c>
      <c r="P85" s="43">
        <v>43160</v>
      </c>
      <c r="Q85" s="75">
        <v>43465</v>
      </c>
      <c r="R85" s="99">
        <v>43257</v>
      </c>
      <c r="S85" s="81">
        <v>0</v>
      </c>
      <c r="T85" s="82">
        <v>0</v>
      </c>
      <c r="U85" s="79" t="e">
        <f t="shared" si="5"/>
        <v>#DIV/0!</v>
      </c>
      <c r="V85" s="287" t="s">
        <v>823</v>
      </c>
      <c r="W85" s="272">
        <v>43348</v>
      </c>
      <c r="X85" s="273">
        <v>0</v>
      </c>
      <c r="Y85" s="269">
        <v>0</v>
      </c>
      <c r="Z85" s="270" t="e">
        <f>+X85/Y85</f>
        <v>#DIV/0!</v>
      </c>
      <c r="AA85" s="287" t="s">
        <v>823</v>
      </c>
      <c r="AB85" s="33"/>
      <c r="AC85" s="81"/>
      <c r="AD85" s="82"/>
      <c r="AE85" s="79"/>
      <c r="AF85" s="33"/>
      <c r="AG85" s="40"/>
      <c r="AH85" s="82"/>
      <c r="AI85" s="82"/>
      <c r="AJ85" s="79"/>
      <c r="AK85" s="40"/>
      <c r="AL85" s="40"/>
      <c r="AM85" s="82"/>
      <c r="AN85" s="82"/>
      <c r="AO85" s="79"/>
      <c r="AP85" s="40"/>
      <c r="AQ85" s="33"/>
      <c r="AR85" s="81"/>
      <c r="AS85" s="82"/>
      <c r="AT85" s="79" t="e">
        <f>+AR85/AS85</f>
        <v>#DIV/0!</v>
      </c>
      <c r="AU85" s="33"/>
      <c r="AV85" s="40"/>
      <c r="AW85" s="82"/>
      <c r="AX85" s="82"/>
      <c r="AY85" s="79"/>
      <c r="AZ85" s="40"/>
      <c r="BA85" s="40"/>
      <c r="BB85" s="82"/>
      <c r="BC85" s="82"/>
      <c r="BD85" s="79"/>
      <c r="BE85" s="40"/>
      <c r="BF85" s="33"/>
      <c r="BG85" s="81"/>
      <c r="BH85" s="82"/>
      <c r="BI85" s="79" t="e">
        <v>#DIV/0!</v>
      </c>
      <c r="BJ85" s="33"/>
      <c r="BK85" s="40"/>
      <c r="BL85" s="82"/>
      <c r="BM85" s="82"/>
      <c r="BN85" s="79"/>
      <c r="BO85" s="40"/>
      <c r="BP85" s="40"/>
      <c r="BQ85" s="82"/>
      <c r="BR85" s="82"/>
      <c r="BS85" s="79"/>
      <c r="BT85" s="40"/>
      <c r="BU85" s="33"/>
      <c r="BV85" s="81"/>
      <c r="BW85" s="82"/>
      <c r="BX85" s="79" t="e">
        <f>+BV85/BW85</f>
        <v>#DIV/0!</v>
      </c>
      <c r="BY85" s="33"/>
      <c r="BZ85" s="40"/>
      <c r="CA85" s="82"/>
      <c r="CB85" s="82"/>
      <c r="CC85" s="79"/>
      <c r="CD85" s="33"/>
    </row>
    <row r="86" spans="2:82" ht="90" x14ac:dyDescent="0.25">
      <c r="B86" s="140" t="s">
        <v>310</v>
      </c>
      <c r="C86" s="540" t="s">
        <v>402</v>
      </c>
      <c r="D86" s="377"/>
      <c r="E86" s="45"/>
      <c r="F86" s="550" t="s">
        <v>180</v>
      </c>
      <c r="G86" s="144" t="s">
        <v>181</v>
      </c>
      <c r="H86" s="383" t="s">
        <v>1014</v>
      </c>
      <c r="I86" s="554" t="s">
        <v>182</v>
      </c>
      <c r="J86" s="11" t="s">
        <v>183</v>
      </c>
      <c r="K86" s="11" t="s">
        <v>184</v>
      </c>
      <c r="L86" s="74" t="s">
        <v>356</v>
      </c>
      <c r="M86" s="262"/>
      <c r="N86" s="11" t="s">
        <v>185</v>
      </c>
      <c r="O86" s="72" t="s">
        <v>43</v>
      </c>
      <c r="P86" s="14">
        <v>43160</v>
      </c>
      <c r="Q86" s="14">
        <v>43465</v>
      </c>
      <c r="R86" s="288">
        <v>43284</v>
      </c>
      <c r="S86" s="289">
        <v>25</v>
      </c>
      <c r="T86" s="289">
        <v>25</v>
      </c>
      <c r="U86" s="290">
        <f t="shared" si="5"/>
        <v>1</v>
      </c>
      <c r="V86" s="291" t="s">
        <v>855</v>
      </c>
      <c r="W86" s="40"/>
      <c r="X86" s="82"/>
      <c r="Y86" s="82"/>
      <c r="Z86" s="79"/>
      <c r="AA86" s="40"/>
      <c r="AB86" s="33"/>
      <c r="AC86" s="81"/>
      <c r="AD86" s="82"/>
      <c r="AE86" s="79"/>
      <c r="AF86" s="33"/>
      <c r="AG86" s="40"/>
      <c r="AH86" s="82"/>
      <c r="AI86" s="82"/>
      <c r="AJ86" s="79"/>
      <c r="AK86" s="40"/>
      <c r="AL86" s="40"/>
      <c r="AM86" s="82"/>
      <c r="AN86" s="82"/>
      <c r="AO86" s="79"/>
      <c r="AP86" s="40"/>
      <c r="AQ86" s="33"/>
      <c r="AR86" s="81"/>
      <c r="AS86" s="82"/>
      <c r="AT86" s="79"/>
      <c r="AU86" s="33"/>
      <c r="AV86" s="40"/>
      <c r="AW86" s="82"/>
      <c r="AX86" s="82"/>
      <c r="AY86" s="79"/>
      <c r="AZ86" s="40"/>
      <c r="BA86" s="40"/>
      <c r="BB86" s="82"/>
      <c r="BC86" s="82"/>
      <c r="BD86" s="79"/>
      <c r="BE86" s="40"/>
      <c r="BF86" s="33"/>
      <c r="BG86" s="81"/>
      <c r="BH86" s="82"/>
      <c r="BI86" s="79"/>
      <c r="BJ86" s="33"/>
      <c r="BK86" s="40"/>
      <c r="BL86" s="82"/>
      <c r="BM86" s="82"/>
      <c r="BN86" s="79"/>
      <c r="BO86" s="40"/>
      <c r="BP86" s="40"/>
      <c r="BQ86" s="82"/>
      <c r="BR86" s="82"/>
      <c r="BS86" s="79"/>
      <c r="BT86" s="40"/>
      <c r="BU86" s="33"/>
      <c r="BV86" s="81"/>
      <c r="BW86" s="82"/>
      <c r="BX86" s="79"/>
      <c r="BY86" s="33"/>
      <c r="BZ86" s="40"/>
      <c r="CA86" s="82"/>
      <c r="CB86" s="82"/>
      <c r="CC86" s="79"/>
      <c r="CD86" s="33"/>
    </row>
    <row r="87" spans="2:82" ht="90" x14ac:dyDescent="0.25">
      <c r="B87" s="140" t="s">
        <v>310</v>
      </c>
      <c r="C87" s="540" t="s">
        <v>402</v>
      </c>
      <c r="D87" s="377"/>
      <c r="E87" s="45"/>
      <c r="F87" s="550" t="s">
        <v>781</v>
      </c>
      <c r="G87" s="144" t="s">
        <v>181</v>
      </c>
      <c r="H87" s="382" t="s">
        <v>1016</v>
      </c>
      <c r="I87" s="554" t="s">
        <v>186</v>
      </c>
      <c r="J87" s="11" t="s">
        <v>183</v>
      </c>
      <c r="K87" s="11" t="s">
        <v>184</v>
      </c>
      <c r="L87" s="93" t="s">
        <v>137</v>
      </c>
      <c r="M87" s="262"/>
      <c r="N87" s="72" t="s">
        <v>1015</v>
      </c>
      <c r="O87" s="72" t="s">
        <v>25</v>
      </c>
      <c r="P87" s="14">
        <v>43160</v>
      </c>
      <c r="Q87" s="14">
        <v>43465</v>
      </c>
      <c r="R87" s="99">
        <v>43257</v>
      </c>
      <c r="S87" s="81">
        <v>0</v>
      </c>
      <c r="T87" s="82">
        <v>0</v>
      </c>
      <c r="U87" s="79" t="e">
        <f t="shared" si="5"/>
        <v>#DIV/0!</v>
      </c>
      <c r="V87" s="287" t="s">
        <v>823</v>
      </c>
      <c r="W87" s="119">
        <v>43348</v>
      </c>
      <c r="X87" s="286">
        <v>0</v>
      </c>
      <c r="Y87" s="111">
        <v>0</v>
      </c>
      <c r="Z87" s="112" t="e">
        <f>+X87/Y87</f>
        <v>#DIV/0!</v>
      </c>
      <c r="AA87" s="397" t="s">
        <v>823</v>
      </c>
      <c r="AB87" s="272">
        <v>43486</v>
      </c>
      <c r="AC87" s="273">
        <v>81</v>
      </c>
      <c r="AD87" s="269">
        <v>81</v>
      </c>
      <c r="AE87" s="270">
        <f>+AC87/AD87</f>
        <v>1</v>
      </c>
      <c r="AF87" s="274" t="s">
        <v>1106</v>
      </c>
      <c r="AG87" s="40"/>
      <c r="AH87" s="82"/>
      <c r="AI87" s="82"/>
      <c r="AJ87" s="79"/>
      <c r="AK87" s="40"/>
      <c r="AL87" s="40"/>
      <c r="AM87" s="82"/>
      <c r="AN87" s="82"/>
      <c r="AO87" s="79"/>
      <c r="AP87" s="40"/>
      <c r="AQ87" s="33"/>
      <c r="AR87" s="81"/>
      <c r="AS87" s="82"/>
      <c r="AT87" s="79"/>
      <c r="AU87" s="33"/>
      <c r="AV87" s="40"/>
      <c r="AW87" s="82"/>
      <c r="AX87" s="82"/>
      <c r="AY87" s="79"/>
      <c r="AZ87" s="40"/>
      <c r="BA87" s="40"/>
      <c r="BB87" s="82"/>
      <c r="BC87" s="82"/>
      <c r="BD87" s="79"/>
      <c r="BE87" s="40"/>
      <c r="BF87" s="33"/>
      <c r="BG87" s="81"/>
      <c r="BH87" s="82"/>
      <c r="BI87" s="79"/>
      <c r="BJ87" s="33"/>
      <c r="BK87" s="40"/>
      <c r="BL87" s="82"/>
      <c r="BM87" s="82"/>
      <c r="BN87" s="79"/>
      <c r="BO87" s="40"/>
      <c r="BP87" s="40"/>
      <c r="BQ87" s="82"/>
      <c r="BR87" s="82"/>
      <c r="BS87" s="79"/>
      <c r="BT87" s="40"/>
      <c r="BU87" s="33"/>
      <c r="BV87" s="81"/>
      <c r="BW87" s="82"/>
      <c r="BX87" s="79"/>
      <c r="BY87" s="33"/>
      <c r="BZ87" s="40"/>
      <c r="CA87" s="82"/>
      <c r="CB87" s="82"/>
      <c r="CC87" s="79"/>
      <c r="CD87" s="33"/>
    </row>
    <row r="88" spans="2:82" ht="90" x14ac:dyDescent="0.25">
      <c r="B88" s="140" t="s">
        <v>310</v>
      </c>
      <c r="C88" s="540" t="s">
        <v>402</v>
      </c>
      <c r="D88" s="377"/>
      <c r="E88" s="45"/>
      <c r="F88" s="550" t="s">
        <v>781</v>
      </c>
      <c r="G88" s="144" t="s">
        <v>181</v>
      </c>
      <c r="H88" s="382" t="s">
        <v>1017</v>
      </c>
      <c r="I88" s="554" t="s">
        <v>186</v>
      </c>
      <c r="J88" s="11" t="s">
        <v>183</v>
      </c>
      <c r="K88" s="11" t="s">
        <v>184</v>
      </c>
      <c r="L88" s="11" t="s">
        <v>407</v>
      </c>
      <c r="M88" s="262"/>
      <c r="N88" s="72" t="s">
        <v>1015</v>
      </c>
      <c r="O88" s="72" t="s">
        <v>25</v>
      </c>
      <c r="P88" s="14">
        <v>43160</v>
      </c>
      <c r="Q88" s="14">
        <v>43465</v>
      </c>
      <c r="R88" s="99">
        <v>43257</v>
      </c>
      <c r="S88" s="81">
        <v>0</v>
      </c>
      <c r="T88" s="82">
        <v>0</v>
      </c>
      <c r="U88" s="79" t="e">
        <f t="shared" si="5"/>
        <v>#DIV/0!</v>
      </c>
      <c r="V88" s="287" t="s">
        <v>823</v>
      </c>
      <c r="W88" s="99">
        <v>43348</v>
      </c>
      <c r="X88" s="81">
        <v>0</v>
      </c>
      <c r="Y88" s="82">
        <v>0</v>
      </c>
      <c r="Z88" s="79" t="e">
        <f>+X88/Y88</f>
        <v>#DIV/0!</v>
      </c>
      <c r="AA88" s="287" t="s">
        <v>823</v>
      </c>
      <c r="AB88" s="272">
        <v>43486</v>
      </c>
      <c r="AC88" s="273">
        <v>195</v>
      </c>
      <c r="AD88" s="269">
        <v>195</v>
      </c>
      <c r="AE88" s="270">
        <f>+AC88/AD88</f>
        <v>1</v>
      </c>
      <c r="AF88" s="274" t="s">
        <v>1107</v>
      </c>
      <c r="AG88" s="40"/>
      <c r="AH88" s="82"/>
      <c r="AI88" s="82"/>
      <c r="AJ88" s="79"/>
      <c r="AK88" s="40"/>
      <c r="AL88" s="40"/>
      <c r="AM88" s="82"/>
      <c r="AN88" s="82"/>
      <c r="AO88" s="79"/>
      <c r="AP88" s="40"/>
      <c r="AQ88" s="33"/>
      <c r="AR88" s="81"/>
      <c r="AS88" s="82"/>
      <c r="AT88" s="79"/>
      <c r="AU88" s="33"/>
      <c r="AV88" s="40"/>
      <c r="AW88" s="82"/>
      <c r="AX88" s="82"/>
      <c r="AY88" s="79"/>
      <c r="AZ88" s="40"/>
      <c r="BA88" s="40"/>
      <c r="BB88" s="82"/>
      <c r="BC88" s="82"/>
      <c r="BD88" s="79"/>
      <c r="BE88" s="40"/>
      <c r="BF88" s="33"/>
      <c r="BG88" s="81"/>
      <c r="BH88" s="82"/>
      <c r="BI88" s="79"/>
      <c r="BJ88" s="33"/>
      <c r="BK88" s="40"/>
      <c r="BL88" s="82"/>
      <c r="BM88" s="82"/>
      <c r="BN88" s="79"/>
      <c r="BO88" s="40"/>
      <c r="BP88" s="40"/>
      <c r="BQ88" s="82"/>
      <c r="BR88" s="82"/>
      <c r="BS88" s="79"/>
      <c r="BT88" s="40"/>
      <c r="BU88" s="33"/>
      <c r="BV88" s="81"/>
      <c r="BW88" s="82"/>
      <c r="BX88" s="79"/>
      <c r="BY88" s="33"/>
      <c r="BZ88" s="40"/>
      <c r="CA88" s="82"/>
      <c r="CB88" s="82"/>
      <c r="CC88" s="79"/>
      <c r="CD88" s="33"/>
    </row>
    <row r="89" spans="2:82" ht="90" x14ac:dyDescent="0.25">
      <c r="B89" s="140" t="s">
        <v>310</v>
      </c>
      <c r="C89" s="540" t="s">
        <v>402</v>
      </c>
      <c r="D89" s="377"/>
      <c r="E89" s="45"/>
      <c r="F89" s="550" t="s">
        <v>781</v>
      </c>
      <c r="G89" s="144" t="s">
        <v>181</v>
      </c>
      <c r="H89" s="382" t="s">
        <v>1018</v>
      </c>
      <c r="I89" s="554" t="s">
        <v>186</v>
      </c>
      <c r="J89" s="11" t="s">
        <v>183</v>
      </c>
      <c r="K89" s="11" t="s">
        <v>184</v>
      </c>
      <c r="L89" s="11" t="s">
        <v>532</v>
      </c>
      <c r="M89" s="262"/>
      <c r="N89" s="72" t="s">
        <v>1015</v>
      </c>
      <c r="O89" s="72" t="s">
        <v>25</v>
      </c>
      <c r="P89" s="14">
        <v>43160</v>
      </c>
      <c r="Q89" s="14">
        <v>43465</v>
      </c>
      <c r="R89" s="99">
        <v>43257</v>
      </c>
      <c r="S89" s="81">
        <v>0</v>
      </c>
      <c r="T89" s="82">
        <v>0</v>
      </c>
      <c r="U89" s="79" t="e">
        <f t="shared" si="5"/>
        <v>#DIV/0!</v>
      </c>
      <c r="V89" s="287" t="s">
        <v>823</v>
      </c>
      <c r="W89" s="272">
        <v>43348</v>
      </c>
      <c r="X89" s="273">
        <v>0</v>
      </c>
      <c r="Y89" s="269">
        <v>0</v>
      </c>
      <c r="Z89" s="270" t="e">
        <f>+X89/Y89</f>
        <v>#DIV/0!</v>
      </c>
      <c r="AA89" s="287" t="s">
        <v>823</v>
      </c>
      <c r="AB89" s="272">
        <v>43115</v>
      </c>
      <c r="AC89" s="273">
        <v>14</v>
      </c>
      <c r="AD89" s="269">
        <v>14</v>
      </c>
      <c r="AE89" s="270">
        <f>+AC89/AD89</f>
        <v>1</v>
      </c>
      <c r="AF89" s="274" t="s">
        <v>1107</v>
      </c>
      <c r="AG89" s="40"/>
      <c r="AH89" s="82"/>
      <c r="AI89" s="82"/>
      <c r="AJ89" s="79"/>
      <c r="AK89" s="40"/>
      <c r="AL89" s="40"/>
      <c r="AM89" s="82"/>
      <c r="AN89" s="82"/>
      <c r="AO89" s="79"/>
      <c r="AP89" s="40"/>
      <c r="AQ89" s="33"/>
      <c r="AR89" s="81"/>
      <c r="AS89" s="82"/>
      <c r="AT89" s="79"/>
      <c r="AU89" s="33"/>
      <c r="AV89" s="40"/>
      <c r="AW89" s="82"/>
      <c r="AX89" s="82"/>
      <c r="AY89" s="79"/>
      <c r="AZ89" s="40"/>
      <c r="BA89" s="40"/>
      <c r="BB89" s="82"/>
      <c r="BC89" s="82"/>
      <c r="BD89" s="79"/>
      <c r="BE89" s="40"/>
      <c r="BF89" s="33"/>
      <c r="BG89" s="81"/>
      <c r="BH89" s="82"/>
      <c r="BI89" s="79"/>
      <c r="BJ89" s="33"/>
      <c r="BK89" s="40"/>
      <c r="BL89" s="82"/>
      <c r="BM89" s="82"/>
      <c r="BN89" s="79"/>
      <c r="BO89" s="40"/>
      <c r="BP89" s="40"/>
      <c r="BQ89" s="82"/>
      <c r="BR89" s="82"/>
      <c r="BS89" s="79"/>
      <c r="BT89" s="40"/>
      <c r="BU89" s="33"/>
      <c r="BV89" s="81"/>
      <c r="BW89" s="82"/>
      <c r="BX89" s="79"/>
      <c r="BY89" s="33"/>
      <c r="BZ89" s="40"/>
      <c r="CA89" s="82"/>
      <c r="CB89" s="82"/>
      <c r="CC89" s="79"/>
      <c r="CD89" s="33"/>
    </row>
    <row r="90" spans="2:82" ht="105.75" customHeight="1" x14ac:dyDescent="0.25">
      <c r="B90" s="45" t="s">
        <v>400</v>
      </c>
      <c r="C90" s="541" t="s">
        <v>403</v>
      </c>
      <c r="D90" s="72" t="s">
        <v>747</v>
      </c>
      <c r="E90" s="72" t="s">
        <v>408</v>
      </c>
      <c r="F90" s="546" t="s">
        <v>367</v>
      </c>
      <c r="G90" s="72" t="s">
        <v>368</v>
      </c>
      <c r="H90" s="70" t="s">
        <v>620</v>
      </c>
      <c r="I90" s="552" t="s">
        <v>369</v>
      </c>
      <c r="J90" s="72" t="s">
        <v>370</v>
      </c>
      <c r="K90" s="72" t="s">
        <v>371</v>
      </c>
      <c r="L90" s="45" t="s">
        <v>36</v>
      </c>
      <c r="M90" s="204"/>
      <c r="N90" s="72" t="s">
        <v>828</v>
      </c>
      <c r="O90" s="72" t="s">
        <v>98</v>
      </c>
      <c r="P90" s="44">
        <v>43191</v>
      </c>
      <c r="Q90" s="76">
        <v>43465</v>
      </c>
      <c r="R90" s="40"/>
      <c r="S90" s="82"/>
      <c r="T90" s="82"/>
      <c r="U90" s="79"/>
      <c r="V90" s="40"/>
      <c r="W90" s="40"/>
      <c r="X90" s="82"/>
      <c r="Y90" s="82"/>
      <c r="Z90" s="79"/>
      <c r="AA90" s="40"/>
      <c r="AB90" s="33"/>
      <c r="AC90" s="81"/>
      <c r="AD90" s="82"/>
      <c r="AE90" s="79"/>
      <c r="AF90" s="33"/>
      <c r="AG90" s="40"/>
      <c r="AH90" s="82"/>
      <c r="AI90" s="82"/>
      <c r="AJ90" s="79"/>
      <c r="AK90" s="40"/>
      <c r="AL90" s="40"/>
      <c r="AM90" s="82"/>
      <c r="AN90" s="82"/>
      <c r="AO90" s="79"/>
      <c r="AP90" s="40"/>
      <c r="AQ90" s="33"/>
      <c r="AR90" s="81"/>
      <c r="AS90" s="82"/>
      <c r="AT90" s="79"/>
      <c r="AU90" s="33"/>
      <c r="AV90" s="40"/>
      <c r="AW90" s="82"/>
      <c r="AX90" s="82"/>
      <c r="AY90" s="79"/>
      <c r="AZ90" s="40"/>
      <c r="BA90" s="40"/>
      <c r="BB90" s="82"/>
      <c r="BC90" s="82"/>
      <c r="BD90" s="79"/>
      <c r="BE90" s="40"/>
      <c r="BF90" s="33"/>
      <c r="BG90" s="81"/>
      <c r="BH90" s="82"/>
      <c r="BI90" s="79"/>
      <c r="BJ90" s="33"/>
      <c r="BK90" s="40"/>
      <c r="BL90" s="82"/>
      <c r="BM90" s="82"/>
      <c r="BN90" s="79"/>
      <c r="BO90" s="40"/>
      <c r="BP90" s="40"/>
      <c r="BQ90" s="82"/>
      <c r="BR90" s="82"/>
      <c r="BS90" s="79"/>
      <c r="BT90" s="40"/>
      <c r="BU90" s="33"/>
      <c r="BV90" s="81"/>
      <c r="BW90" s="82"/>
      <c r="BX90" s="79"/>
      <c r="BY90" s="33"/>
      <c r="BZ90" s="40"/>
      <c r="CA90" s="82"/>
      <c r="CB90" s="82"/>
      <c r="CC90" s="79"/>
      <c r="CD90" s="33"/>
    </row>
    <row r="91" spans="2:82" ht="195" customHeight="1" x14ac:dyDescent="0.25">
      <c r="B91" s="45" t="s">
        <v>400</v>
      </c>
      <c r="C91" s="541" t="s">
        <v>403</v>
      </c>
      <c r="D91" s="72" t="s">
        <v>747</v>
      </c>
      <c r="E91" s="379" t="s">
        <v>408</v>
      </c>
      <c r="F91" s="546" t="s">
        <v>374</v>
      </c>
      <c r="G91" s="72" t="s">
        <v>373</v>
      </c>
      <c r="H91" s="70" t="s">
        <v>621</v>
      </c>
      <c r="I91" s="552" t="s">
        <v>375</v>
      </c>
      <c r="J91" s="72" t="s">
        <v>376</v>
      </c>
      <c r="K91" s="72" t="s">
        <v>1087</v>
      </c>
      <c r="L91" s="45" t="s">
        <v>36</v>
      </c>
      <c r="M91" s="204"/>
      <c r="N91" s="72" t="s">
        <v>16</v>
      </c>
      <c r="O91" s="72" t="s">
        <v>98</v>
      </c>
      <c r="P91" s="44">
        <v>43160</v>
      </c>
      <c r="Q91" s="76">
        <v>43281</v>
      </c>
      <c r="R91" s="43"/>
      <c r="S91" s="82"/>
      <c r="T91" s="82"/>
      <c r="U91" s="79"/>
      <c r="V91" s="45"/>
      <c r="W91" s="45"/>
      <c r="X91" s="82"/>
      <c r="Y91" s="82"/>
      <c r="Z91" s="79"/>
      <c r="AA91" s="45"/>
      <c r="AB91" s="45"/>
      <c r="AC91" s="82"/>
      <c r="AD91" s="82"/>
      <c r="AE91" s="79"/>
      <c r="AF91" s="45"/>
      <c r="AG91" s="45"/>
      <c r="AH91" s="82"/>
      <c r="AI91" s="82"/>
      <c r="AJ91" s="79"/>
      <c r="AK91" s="45"/>
      <c r="AL91" s="45"/>
      <c r="AM91" s="82"/>
      <c r="AN91" s="82"/>
      <c r="AO91" s="79"/>
      <c r="AP91" s="45"/>
      <c r="AQ91" s="45"/>
      <c r="AR91" s="82"/>
      <c r="AS91" s="82"/>
      <c r="AT91" s="79"/>
      <c r="AU91" s="45"/>
      <c r="AV91" s="45"/>
      <c r="AW91" s="82"/>
      <c r="AX91" s="82"/>
      <c r="AY91" s="79"/>
      <c r="AZ91" s="45"/>
      <c r="BA91" s="45"/>
      <c r="BB91" s="82"/>
      <c r="BC91" s="82"/>
      <c r="BD91" s="79"/>
      <c r="BE91" s="45"/>
      <c r="BF91" s="45"/>
      <c r="BG91" s="82"/>
      <c r="BH91" s="82"/>
      <c r="BI91" s="85"/>
      <c r="BJ91" s="45"/>
      <c r="BK91" s="45"/>
      <c r="BL91" s="82"/>
      <c r="BM91" s="82"/>
      <c r="BN91" s="79"/>
      <c r="BO91" s="45"/>
      <c r="BP91" s="45"/>
      <c r="BQ91" s="82"/>
      <c r="BR91" s="82"/>
      <c r="BS91" s="79"/>
      <c r="BT91" s="45"/>
      <c r="BU91" s="45"/>
      <c r="BV91" s="82"/>
      <c r="BW91" s="82"/>
      <c r="BX91" s="79"/>
      <c r="BY91" s="45"/>
      <c r="BZ91" s="33"/>
      <c r="CA91" s="81"/>
      <c r="CB91" s="82"/>
      <c r="CC91" s="79"/>
      <c r="CD91" s="33"/>
    </row>
    <row r="92" spans="2:82" ht="105" x14ac:dyDescent="0.25">
      <c r="B92" s="45" t="s">
        <v>400</v>
      </c>
      <c r="C92" s="541" t="s">
        <v>403</v>
      </c>
      <c r="D92" s="72" t="s">
        <v>747</v>
      </c>
      <c r="E92" s="72" t="s">
        <v>408</v>
      </c>
      <c r="F92" s="546" t="s">
        <v>378</v>
      </c>
      <c r="G92" s="72" t="s">
        <v>386</v>
      </c>
      <c r="H92" s="382" t="s">
        <v>622</v>
      </c>
      <c r="I92" s="552" t="s">
        <v>387</v>
      </c>
      <c r="J92" s="72" t="s">
        <v>388</v>
      </c>
      <c r="K92" s="72" t="s">
        <v>389</v>
      </c>
      <c r="L92" s="72" t="s">
        <v>547</v>
      </c>
      <c r="M92" s="205"/>
      <c r="N92" s="72" t="s">
        <v>1090</v>
      </c>
      <c r="O92" s="72" t="s">
        <v>25</v>
      </c>
      <c r="P92" s="44">
        <v>43160</v>
      </c>
      <c r="Q92" s="76">
        <v>43220</v>
      </c>
      <c r="R92" s="99">
        <v>43256</v>
      </c>
      <c r="S92" s="81">
        <v>0</v>
      </c>
      <c r="T92" s="82">
        <v>4</v>
      </c>
      <c r="U92" s="79">
        <f>+S92/T92</f>
        <v>0</v>
      </c>
      <c r="V92" s="113" t="s">
        <v>817</v>
      </c>
      <c r="W92" s="99">
        <v>43348</v>
      </c>
      <c r="X92" s="81">
        <v>0</v>
      </c>
      <c r="Y92" s="82">
        <v>4</v>
      </c>
      <c r="Z92" s="79">
        <f>+X92/Y92</f>
        <v>0</v>
      </c>
      <c r="AA92" s="113" t="s">
        <v>817</v>
      </c>
      <c r="AB92" s="268">
        <v>43110</v>
      </c>
      <c r="AC92" s="269">
        <v>3</v>
      </c>
      <c r="AD92" s="269">
        <v>3</v>
      </c>
      <c r="AE92" s="270">
        <f>+AC92/AD92</f>
        <v>1</v>
      </c>
      <c r="AF92" s="271" t="s">
        <v>817</v>
      </c>
      <c r="AG92" s="40"/>
      <c r="AH92" s="82"/>
      <c r="AI92" s="82"/>
      <c r="AJ92" s="79"/>
      <c r="AK92" s="40"/>
      <c r="AL92" s="33"/>
      <c r="AM92" s="81"/>
      <c r="AN92" s="82"/>
      <c r="AO92" s="79" t="e">
        <v>#DIV/0!</v>
      </c>
      <c r="AP92" s="33"/>
      <c r="AQ92" s="40"/>
      <c r="AR92" s="82"/>
      <c r="AS92" s="82"/>
      <c r="AT92" s="79"/>
      <c r="AU92" s="40"/>
      <c r="AV92" s="40"/>
      <c r="AW92" s="82"/>
      <c r="AX92" s="82"/>
      <c r="AY92" s="79"/>
      <c r="AZ92" s="40"/>
      <c r="BA92" s="33"/>
      <c r="BB92" s="81"/>
      <c r="BC92" s="82"/>
      <c r="BD92" s="79" t="e">
        <f>+BB92/BC92</f>
        <v>#DIV/0!</v>
      </c>
      <c r="BE92" s="33"/>
      <c r="BF92" s="40"/>
      <c r="BG92" s="82"/>
      <c r="BH92" s="82"/>
      <c r="BI92" s="79"/>
      <c r="BJ92" s="45"/>
      <c r="BL92" s="35"/>
      <c r="BM92" s="35"/>
      <c r="BN92" s="35"/>
      <c r="BQ92" s="35"/>
      <c r="BR92" s="35"/>
      <c r="BS92" s="35"/>
      <c r="BV92" s="35"/>
      <c r="BW92" s="35"/>
      <c r="BX92" s="35"/>
      <c r="CA92" s="35"/>
      <c r="CB92" s="35"/>
      <c r="CC92" s="35"/>
    </row>
    <row r="93" spans="2:82" ht="90" customHeight="1" x14ac:dyDescent="0.25">
      <c r="B93" s="45" t="s">
        <v>400</v>
      </c>
      <c r="C93" s="541" t="s">
        <v>403</v>
      </c>
      <c r="D93" s="72" t="s">
        <v>747</v>
      </c>
      <c r="E93" s="72" t="s">
        <v>408</v>
      </c>
      <c r="F93" s="546" t="s">
        <v>379</v>
      </c>
      <c r="G93" s="72" t="s">
        <v>207</v>
      </c>
      <c r="H93" s="70" t="s">
        <v>623</v>
      </c>
      <c r="I93" s="552" t="s">
        <v>390</v>
      </c>
      <c r="J93" s="72" t="s">
        <v>254</v>
      </c>
      <c r="K93" s="72" t="s">
        <v>255</v>
      </c>
      <c r="L93" s="72" t="s">
        <v>547</v>
      </c>
      <c r="M93" s="205"/>
      <c r="N93" s="72" t="s">
        <v>1090</v>
      </c>
      <c r="O93" s="72" t="s">
        <v>25</v>
      </c>
      <c r="P93" s="44">
        <v>43235</v>
      </c>
      <c r="Q93" s="76">
        <v>43373</v>
      </c>
      <c r="R93" s="99"/>
      <c r="S93" s="81"/>
      <c r="T93" s="82"/>
      <c r="U93" s="270"/>
      <c r="V93" s="113"/>
      <c r="W93" s="99"/>
      <c r="X93" s="81"/>
      <c r="Y93" s="82"/>
      <c r="Z93" s="79"/>
      <c r="AA93" s="113"/>
      <c r="AB93" s="40"/>
      <c r="AC93" s="82"/>
      <c r="AD93" s="82"/>
      <c r="AE93" s="79"/>
      <c r="AF93" s="40"/>
      <c r="AG93" s="40"/>
      <c r="AH93" s="82"/>
      <c r="AI93" s="82"/>
      <c r="AJ93" s="79"/>
      <c r="AK93" s="40"/>
      <c r="AL93" s="33"/>
      <c r="AM93" s="81"/>
      <c r="AN93" s="82"/>
      <c r="AO93" s="79" t="e">
        <v>#DIV/0!</v>
      </c>
      <c r="AP93" s="33"/>
      <c r="AQ93" s="40"/>
      <c r="AR93" s="82"/>
      <c r="AS93" s="82"/>
      <c r="AT93" s="79"/>
      <c r="AU93" s="40"/>
      <c r="AV93" s="40"/>
      <c r="AW93" s="82"/>
      <c r="AX93" s="82"/>
      <c r="AY93" s="79"/>
      <c r="AZ93" s="40"/>
      <c r="BA93" s="33"/>
      <c r="BB93" s="81"/>
      <c r="BC93" s="82"/>
      <c r="BD93" s="79" t="e">
        <f>+BB93/BC93</f>
        <v>#DIV/0!</v>
      </c>
      <c r="BE93" s="33"/>
      <c r="BF93" s="40"/>
      <c r="BG93" s="82"/>
      <c r="BH93" s="82"/>
      <c r="BI93" s="79"/>
      <c r="BJ93" s="40"/>
      <c r="BL93" s="35"/>
      <c r="BM93" s="35"/>
      <c r="BN93" s="35"/>
      <c r="BQ93" s="35"/>
      <c r="BR93" s="35"/>
      <c r="BS93" s="35"/>
      <c r="BV93" s="35"/>
      <c r="BW93" s="35"/>
      <c r="BX93" s="35"/>
      <c r="CA93" s="35"/>
      <c r="CB93" s="35"/>
      <c r="CC93" s="35"/>
    </row>
    <row r="94" spans="2:82" ht="75" customHeight="1" x14ac:dyDescent="0.25">
      <c r="B94" s="45" t="s">
        <v>400</v>
      </c>
      <c r="C94" s="541" t="s">
        <v>403</v>
      </c>
      <c r="D94" s="72" t="s">
        <v>747</v>
      </c>
      <c r="E94" s="72" t="s">
        <v>408</v>
      </c>
      <c r="F94" s="546" t="s">
        <v>380</v>
      </c>
      <c r="G94" s="72" t="s">
        <v>391</v>
      </c>
      <c r="H94" s="70" t="s">
        <v>624</v>
      </c>
      <c r="I94" s="552" t="s">
        <v>392</v>
      </c>
      <c r="J94" s="72" t="s">
        <v>394</v>
      </c>
      <c r="K94" s="72" t="s">
        <v>395</v>
      </c>
      <c r="L94" s="72" t="s">
        <v>547</v>
      </c>
      <c r="M94" s="205"/>
      <c r="N94" s="72" t="s">
        <v>1090</v>
      </c>
      <c r="O94" s="72" t="s">
        <v>25</v>
      </c>
      <c r="P94" s="44">
        <v>43191</v>
      </c>
      <c r="Q94" s="76">
        <v>43281</v>
      </c>
      <c r="R94" s="99"/>
      <c r="S94" s="81"/>
      <c r="T94" s="82"/>
      <c r="U94" s="270"/>
      <c r="V94" s="113"/>
      <c r="W94" s="99"/>
      <c r="X94" s="81"/>
      <c r="Y94" s="82"/>
      <c r="Z94" s="79"/>
      <c r="AA94" s="113"/>
      <c r="AB94" s="40"/>
      <c r="AC94" s="82"/>
      <c r="AD94" s="82"/>
      <c r="AE94" s="79"/>
      <c r="AF94" s="40"/>
      <c r="AG94" s="40"/>
      <c r="AH94" s="82"/>
      <c r="AI94" s="82"/>
      <c r="AJ94" s="79"/>
      <c r="AK94" s="40"/>
      <c r="AL94" s="33"/>
      <c r="AM94" s="81"/>
      <c r="AN94" s="82"/>
      <c r="AO94" s="79"/>
      <c r="AP94" s="33"/>
      <c r="AQ94" s="40"/>
      <c r="AR94" s="82"/>
      <c r="AS94" s="82"/>
      <c r="AT94" s="79"/>
      <c r="AU94" s="40"/>
      <c r="AV94" s="40"/>
      <c r="AW94" s="82"/>
      <c r="AX94" s="82"/>
      <c r="AY94" s="79"/>
      <c r="AZ94" s="40"/>
      <c r="BA94" s="33"/>
      <c r="BB94" s="81"/>
      <c r="BC94" s="82"/>
      <c r="BD94" s="79"/>
      <c r="BE94" s="33"/>
      <c r="BF94" s="40"/>
      <c r="BG94" s="82"/>
      <c r="BH94" s="82"/>
      <c r="BI94" s="79"/>
      <c r="BJ94" s="40"/>
      <c r="BL94" s="35"/>
      <c r="BM94" s="35"/>
      <c r="BN94" s="35"/>
      <c r="BQ94" s="35"/>
      <c r="BR94" s="35"/>
      <c r="BS94" s="35"/>
      <c r="BV94" s="35"/>
      <c r="BW94" s="35"/>
      <c r="BX94" s="35"/>
      <c r="CA94" s="35"/>
      <c r="CB94" s="35"/>
      <c r="CC94" s="35"/>
    </row>
    <row r="95" spans="2:82" ht="95.25" customHeight="1" x14ac:dyDescent="0.25">
      <c r="B95" s="45" t="s">
        <v>400</v>
      </c>
      <c r="C95" s="541" t="s">
        <v>403</v>
      </c>
      <c r="D95" s="72" t="s">
        <v>747</v>
      </c>
      <c r="E95" s="72" t="s">
        <v>408</v>
      </c>
      <c r="F95" s="546" t="s">
        <v>381</v>
      </c>
      <c r="G95" s="72" t="s">
        <v>895</v>
      </c>
      <c r="H95" s="151" t="s">
        <v>625</v>
      </c>
      <c r="I95" s="552" t="s">
        <v>393</v>
      </c>
      <c r="J95" s="72" t="s">
        <v>364</v>
      </c>
      <c r="K95" s="72" t="s">
        <v>365</v>
      </c>
      <c r="L95" s="72" t="s">
        <v>547</v>
      </c>
      <c r="M95" s="205"/>
      <c r="N95" s="72" t="s">
        <v>1090</v>
      </c>
      <c r="O95" s="72" t="s">
        <v>43</v>
      </c>
      <c r="P95" s="44">
        <v>43282</v>
      </c>
      <c r="Q95" s="76">
        <v>43403</v>
      </c>
      <c r="R95" s="97">
        <v>43284</v>
      </c>
      <c r="S95" s="273">
        <v>0</v>
      </c>
      <c r="T95" s="269">
        <v>0</v>
      </c>
      <c r="U95" s="270" t="e">
        <f>+S95/T95</f>
        <v>#DIV/0!</v>
      </c>
      <c r="V95" s="33" t="s">
        <v>823</v>
      </c>
      <c r="W95" s="33"/>
      <c r="X95" s="81"/>
      <c r="Y95" s="82"/>
      <c r="Z95" s="79"/>
      <c r="AA95" s="33"/>
      <c r="AB95" s="33"/>
      <c r="AC95" s="81"/>
      <c r="AD95" s="82"/>
      <c r="AE95" s="79"/>
      <c r="AF95" s="33"/>
      <c r="AG95" s="33"/>
      <c r="AH95" s="81"/>
      <c r="AI95" s="82"/>
      <c r="AJ95" s="79"/>
      <c r="AK95" s="33"/>
      <c r="AL95" s="33"/>
      <c r="AM95" s="81"/>
      <c r="AN95" s="82"/>
      <c r="AO95" s="79"/>
      <c r="AP95" s="33"/>
      <c r="AQ95" s="33"/>
      <c r="AR95" s="81"/>
      <c r="AS95" s="82"/>
      <c r="AT95" s="79"/>
      <c r="AU95" s="33"/>
      <c r="AV95" s="33"/>
      <c r="AW95" s="81"/>
      <c r="AX95" s="82"/>
      <c r="AY95" s="79"/>
      <c r="AZ95" s="33"/>
      <c r="BA95" s="33"/>
      <c r="BB95" s="81"/>
      <c r="BC95" s="82"/>
      <c r="BD95" s="79"/>
      <c r="BE95" s="33"/>
      <c r="BF95" s="33"/>
      <c r="BG95" s="81"/>
      <c r="BH95" s="82"/>
      <c r="BI95" s="79"/>
      <c r="BJ95" s="33"/>
      <c r="BK95" s="33"/>
      <c r="BL95" s="81"/>
      <c r="BM95" s="82"/>
      <c r="BN95" s="79"/>
      <c r="BO95" s="33"/>
      <c r="BP95" s="33"/>
      <c r="BQ95" s="81"/>
      <c r="BR95" s="82"/>
      <c r="BS95" s="79"/>
      <c r="BT95" s="33"/>
      <c r="BU95" s="33"/>
      <c r="BV95" s="81"/>
      <c r="BW95" s="82"/>
      <c r="BX95" s="79"/>
      <c r="BY95" s="33"/>
      <c r="BZ95" s="33"/>
      <c r="CA95" s="81"/>
      <c r="CB95" s="82"/>
      <c r="CC95" s="79"/>
      <c r="CD95" s="33"/>
    </row>
    <row r="96" spans="2:82" ht="89.25" customHeight="1" x14ac:dyDescent="0.25">
      <c r="B96" s="45" t="s">
        <v>400</v>
      </c>
      <c r="C96" s="541" t="s">
        <v>403</v>
      </c>
      <c r="D96" s="72" t="s">
        <v>747</v>
      </c>
      <c r="E96" s="72" t="s">
        <v>408</v>
      </c>
      <c r="F96" s="546" t="s">
        <v>382</v>
      </c>
      <c r="G96" s="72" t="s">
        <v>803</v>
      </c>
      <c r="H96" s="151" t="s">
        <v>626</v>
      </c>
      <c r="I96" s="552" t="s">
        <v>804</v>
      </c>
      <c r="J96" s="72" t="s">
        <v>805</v>
      </c>
      <c r="K96" s="72" t="s">
        <v>806</v>
      </c>
      <c r="L96" s="72" t="s">
        <v>363</v>
      </c>
      <c r="M96" s="205"/>
      <c r="N96" s="72" t="s">
        <v>1090</v>
      </c>
      <c r="O96" s="72" t="s">
        <v>25</v>
      </c>
      <c r="P96" s="44">
        <v>43191</v>
      </c>
      <c r="Q96" s="76">
        <v>43465</v>
      </c>
      <c r="R96" s="97">
        <v>43378</v>
      </c>
      <c r="S96" s="81">
        <v>0</v>
      </c>
      <c r="T96" s="82">
        <v>0</v>
      </c>
      <c r="U96" s="79" t="e">
        <f>+S96/T96</f>
        <v>#DIV/0!</v>
      </c>
      <c r="V96" s="33" t="s">
        <v>823</v>
      </c>
      <c r="W96" s="272">
        <v>43486</v>
      </c>
      <c r="X96" s="273">
        <v>2</v>
      </c>
      <c r="Y96" s="269">
        <v>5</v>
      </c>
      <c r="Z96" s="270">
        <f>+X96/Y96</f>
        <v>0.4</v>
      </c>
      <c r="AA96" s="274" t="s">
        <v>817</v>
      </c>
      <c r="AB96" s="33"/>
      <c r="AC96" s="81"/>
      <c r="AD96" s="82"/>
      <c r="AE96" s="79"/>
      <c r="AF96" s="33"/>
      <c r="AG96" s="33"/>
      <c r="AH96" s="81"/>
      <c r="AI96" s="82"/>
      <c r="AJ96" s="79"/>
      <c r="AK96" s="33"/>
      <c r="AL96" s="33"/>
      <c r="AM96" s="81"/>
      <c r="AN96" s="82"/>
      <c r="AO96" s="79"/>
      <c r="AP96" s="33"/>
      <c r="AQ96" s="33"/>
      <c r="AR96" s="81"/>
      <c r="AS96" s="82"/>
      <c r="AT96" s="79"/>
      <c r="AU96" s="33"/>
      <c r="AV96" s="33"/>
      <c r="AW96" s="81"/>
      <c r="AX96" s="82"/>
      <c r="AY96" s="79"/>
      <c r="AZ96" s="33"/>
      <c r="BA96" s="33"/>
      <c r="BB96" s="81"/>
      <c r="BC96" s="82"/>
      <c r="BD96" s="79"/>
      <c r="BE96" s="33"/>
      <c r="BF96" s="33"/>
      <c r="BG96" s="81"/>
      <c r="BH96" s="82"/>
      <c r="BI96" s="79"/>
      <c r="BJ96" s="33"/>
      <c r="BK96" s="33"/>
      <c r="BL96" s="81"/>
      <c r="BM96" s="82"/>
      <c r="BN96" s="79"/>
      <c r="BO96" s="33"/>
      <c r="BP96" s="33"/>
      <c r="BQ96" s="81"/>
      <c r="BR96" s="82"/>
      <c r="BS96" s="79"/>
      <c r="BT96" s="33"/>
      <c r="BU96" s="33"/>
      <c r="BV96" s="81"/>
      <c r="BW96" s="82"/>
      <c r="BX96" s="79"/>
      <c r="BY96" s="33"/>
      <c r="BZ96" s="33"/>
      <c r="CA96" s="81"/>
      <c r="CB96" s="82"/>
      <c r="CC96" s="79"/>
      <c r="CD96" s="33"/>
    </row>
    <row r="97" spans="2:82" ht="75" customHeight="1" x14ac:dyDescent="0.25">
      <c r="B97" s="45" t="s">
        <v>400</v>
      </c>
      <c r="C97" s="541" t="s">
        <v>403</v>
      </c>
      <c r="D97" s="72" t="s">
        <v>747</v>
      </c>
      <c r="E97" s="379" t="s">
        <v>408</v>
      </c>
      <c r="F97" s="546" t="s">
        <v>396</v>
      </c>
      <c r="G97" s="72" t="s">
        <v>366</v>
      </c>
      <c r="H97" s="449" t="s">
        <v>627</v>
      </c>
      <c r="I97" s="552" t="s">
        <v>397</v>
      </c>
      <c r="J97" s="72" t="s">
        <v>398</v>
      </c>
      <c r="K97" s="72" t="s">
        <v>399</v>
      </c>
      <c r="L97" s="72" t="s">
        <v>36</v>
      </c>
      <c r="M97" s="205"/>
      <c r="N97" s="45" t="s">
        <v>1023</v>
      </c>
      <c r="O97" s="72" t="s">
        <v>98</v>
      </c>
      <c r="P97" s="44">
        <v>43191</v>
      </c>
      <c r="Q97" s="76">
        <v>43465</v>
      </c>
      <c r="R97" s="43"/>
      <c r="S97" s="82"/>
      <c r="T97" s="82"/>
      <c r="U97" s="79"/>
      <c r="V97" s="45"/>
      <c r="W97" s="45"/>
      <c r="X97" s="82"/>
      <c r="Y97" s="82"/>
      <c r="Z97" s="79"/>
      <c r="AA97" s="45"/>
      <c r="AB97" s="45"/>
      <c r="AC97" s="82"/>
      <c r="AD97" s="82"/>
      <c r="AE97" s="79"/>
      <c r="AF97" s="45"/>
      <c r="AG97" s="45"/>
      <c r="AH97" s="82"/>
      <c r="AI97" s="82"/>
      <c r="AJ97" s="79"/>
      <c r="AK97" s="45"/>
      <c r="AL97" s="45"/>
      <c r="AM97" s="82"/>
      <c r="AN97" s="82"/>
      <c r="AO97" s="79"/>
      <c r="AP97" s="45"/>
      <c r="AQ97" s="45"/>
      <c r="AR97" s="82"/>
      <c r="AS97" s="82"/>
      <c r="AT97" s="79"/>
      <c r="AU97" s="45"/>
      <c r="AV97" s="45"/>
      <c r="AW97" s="82"/>
      <c r="AX97" s="82"/>
      <c r="AY97" s="79"/>
      <c r="AZ97" s="45"/>
      <c r="BA97" s="45"/>
      <c r="BB97" s="82"/>
      <c r="BC97" s="82"/>
      <c r="BD97" s="79"/>
      <c r="BE97" s="45"/>
      <c r="BF97" s="45"/>
      <c r="BG97" s="82"/>
      <c r="BH97" s="82"/>
      <c r="BI97" s="85"/>
      <c r="BJ97" s="45"/>
      <c r="BK97" s="45"/>
      <c r="BL97" s="82"/>
      <c r="BM97" s="82"/>
      <c r="BN97" s="79"/>
      <c r="BO97" s="45"/>
      <c r="BP97" s="45"/>
      <c r="BQ97" s="82"/>
      <c r="BR97" s="82"/>
      <c r="BS97" s="79"/>
      <c r="BT97" s="45"/>
      <c r="BU97" s="45"/>
      <c r="BV97" s="82"/>
      <c r="BW97" s="82"/>
      <c r="BX97" s="79"/>
      <c r="BY97" s="45"/>
      <c r="BZ97" s="33"/>
      <c r="CA97" s="81"/>
      <c r="CB97" s="82"/>
      <c r="CC97" s="79"/>
      <c r="CD97" s="33"/>
    </row>
    <row r="98" spans="2:82" ht="110.25" customHeight="1" x14ac:dyDescent="0.25">
      <c r="B98" s="45" t="s">
        <v>502</v>
      </c>
      <c r="C98" s="320" t="s">
        <v>628</v>
      </c>
      <c r="D98" s="45" t="s">
        <v>187</v>
      </c>
      <c r="E98" s="45" t="s">
        <v>407</v>
      </c>
      <c r="F98" s="536" t="s">
        <v>412</v>
      </c>
      <c r="G98" s="45" t="s">
        <v>414</v>
      </c>
      <c r="H98" s="382" t="s">
        <v>629</v>
      </c>
      <c r="I98" s="552" t="s">
        <v>409</v>
      </c>
      <c r="J98" s="45" t="s">
        <v>410</v>
      </c>
      <c r="K98" s="45" t="s">
        <v>411</v>
      </c>
      <c r="L98" s="45" t="s">
        <v>36</v>
      </c>
      <c r="M98" s="204"/>
      <c r="N98" s="45" t="s">
        <v>993</v>
      </c>
      <c r="O98" s="45" t="s">
        <v>17</v>
      </c>
      <c r="P98" s="44">
        <v>43191</v>
      </c>
      <c r="Q98" s="76">
        <v>43465</v>
      </c>
      <c r="R98" s="99">
        <v>43114</v>
      </c>
      <c r="S98" s="81">
        <v>3</v>
      </c>
      <c r="T98" s="82">
        <v>5</v>
      </c>
      <c r="U98" s="79">
        <f>+S98/T98</f>
        <v>0.6</v>
      </c>
      <c r="V98" s="113" t="s">
        <v>817</v>
      </c>
      <c r="W98" s="272">
        <v>43485</v>
      </c>
      <c r="X98" s="273">
        <v>38</v>
      </c>
      <c r="Y98" s="269">
        <v>40</v>
      </c>
      <c r="Z98" s="270">
        <f>+X98/Y98</f>
        <v>0.95</v>
      </c>
      <c r="AA98" s="274" t="s">
        <v>817</v>
      </c>
      <c r="AB98" s="99"/>
      <c r="AC98" s="81"/>
      <c r="AD98" s="82"/>
      <c r="AE98" s="79"/>
      <c r="AF98" s="113"/>
      <c r="AG98" s="99"/>
      <c r="AH98" s="81"/>
      <c r="AI98" s="82"/>
      <c r="AJ98" s="79"/>
      <c r="AK98" s="33"/>
      <c r="AL98" s="40"/>
      <c r="AM98" s="82"/>
      <c r="AN98" s="82"/>
      <c r="AO98" s="85"/>
      <c r="AP98" s="45"/>
      <c r="AQ98" s="33"/>
      <c r="AR98" s="81"/>
      <c r="AS98" s="82"/>
      <c r="AT98" s="79" t="e">
        <f>+AR98/AS98</f>
        <v>#DIV/0!</v>
      </c>
      <c r="AU98" s="33"/>
      <c r="AV98" s="40"/>
      <c r="AW98" s="82"/>
      <c r="AX98" s="82"/>
      <c r="AY98" s="79"/>
      <c r="AZ98" s="45"/>
      <c r="BA98" s="33"/>
      <c r="BB98" s="81"/>
      <c r="BC98" s="82"/>
      <c r="BD98" s="79" t="e">
        <f>+BB98/BC98</f>
        <v>#DIV/0!</v>
      </c>
      <c r="BE98" s="33"/>
      <c r="BF98" s="40"/>
      <c r="BG98" s="82"/>
      <c r="BH98" s="82"/>
      <c r="BI98" s="79"/>
      <c r="BJ98" s="45"/>
      <c r="BL98" s="35"/>
      <c r="BM98" s="35"/>
      <c r="BN98" s="35"/>
      <c r="BQ98" s="35"/>
      <c r="BR98" s="35"/>
      <c r="BS98" s="35"/>
      <c r="BV98" s="35"/>
      <c r="BW98" s="35"/>
      <c r="BX98" s="35"/>
      <c r="CA98" s="35"/>
      <c r="CB98" s="35"/>
      <c r="CC98" s="35"/>
    </row>
    <row r="99" spans="2:82" ht="105" x14ac:dyDescent="0.25">
      <c r="B99" s="45" t="s">
        <v>502</v>
      </c>
      <c r="C99" s="320" t="s">
        <v>628</v>
      </c>
      <c r="D99" s="45" t="s">
        <v>187</v>
      </c>
      <c r="E99" s="45" t="s">
        <v>407</v>
      </c>
      <c r="F99" s="536" t="s">
        <v>416</v>
      </c>
      <c r="G99" s="45" t="s">
        <v>415</v>
      </c>
      <c r="H99" s="382" t="s">
        <v>630</v>
      </c>
      <c r="I99" s="552" t="s">
        <v>413</v>
      </c>
      <c r="J99" s="45" t="s">
        <v>1024</v>
      </c>
      <c r="K99" s="45" t="s">
        <v>1025</v>
      </c>
      <c r="L99" s="45" t="s">
        <v>758</v>
      </c>
      <c r="M99" s="204"/>
      <c r="N99" s="45" t="s">
        <v>1003</v>
      </c>
      <c r="O99" s="45" t="s">
        <v>43</v>
      </c>
      <c r="P99" s="44">
        <v>43191</v>
      </c>
      <c r="Q99" s="76">
        <v>43465</v>
      </c>
      <c r="R99" s="40">
        <v>43287</v>
      </c>
      <c r="S99" s="82">
        <v>2</v>
      </c>
      <c r="T99" s="82">
        <v>7</v>
      </c>
      <c r="U99" s="79">
        <f>+S99/T99</f>
        <v>0.2857142857142857</v>
      </c>
      <c r="V99" s="101" t="s">
        <v>866</v>
      </c>
      <c r="W99" s="268">
        <v>43488</v>
      </c>
      <c r="X99" s="269">
        <v>331</v>
      </c>
      <c r="Y99" s="269">
        <v>559</v>
      </c>
      <c r="Z99" s="270">
        <f>+X99/Y99</f>
        <v>0.59212880143112701</v>
      </c>
      <c r="AA99" s="271" t="s">
        <v>1130</v>
      </c>
      <c r="AB99" s="33"/>
      <c r="AC99" s="81"/>
      <c r="AD99" s="82"/>
      <c r="AE99" s="79" t="e">
        <f>+AC99/AD99</f>
        <v>#DIV/0!</v>
      </c>
      <c r="AF99" s="33"/>
      <c r="AG99" s="40"/>
      <c r="AH99" s="82"/>
      <c r="AI99" s="82"/>
      <c r="AJ99" s="79"/>
      <c r="AK99" s="40"/>
      <c r="AL99" s="40"/>
      <c r="AM99" s="82"/>
      <c r="AN99" s="82"/>
      <c r="AO99" s="79"/>
      <c r="AP99" s="40"/>
      <c r="AQ99" s="33"/>
      <c r="AR99" s="81"/>
      <c r="AS99" s="82"/>
      <c r="AT99" s="79" t="e">
        <v>#DIV/0!</v>
      </c>
      <c r="AU99" s="33"/>
      <c r="AV99" s="40"/>
      <c r="AW99" s="82"/>
      <c r="AX99" s="82"/>
      <c r="AY99" s="79"/>
      <c r="AZ99" s="40"/>
      <c r="BA99" s="40"/>
      <c r="BB99" s="82"/>
      <c r="BC99" s="82"/>
      <c r="BD99" s="79"/>
      <c r="BE99" s="40"/>
      <c r="BF99" s="33"/>
      <c r="BG99" s="81"/>
      <c r="BH99" s="82"/>
      <c r="BI99" s="79" t="e">
        <f>+BG99/BH99</f>
        <v>#DIV/0!</v>
      </c>
      <c r="BJ99" s="33"/>
      <c r="BK99" s="40"/>
      <c r="BL99" s="82"/>
      <c r="BM99" s="82"/>
      <c r="BN99" s="79"/>
      <c r="BO99" s="40"/>
      <c r="BQ99" s="35"/>
      <c r="BR99" s="35"/>
      <c r="BS99" s="35"/>
      <c r="BV99" s="35"/>
      <c r="BW99" s="35"/>
      <c r="BX99" s="35"/>
      <c r="CA99" s="35"/>
      <c r="CB99" s="35"/>
      <c r="CC99" s="35"/>
    </row>
    <row r="100" spans="2:82" ht="215.25" customHeight="1" x14ac:dyDescent="0.25">
      <c r="B100" s="45" t="s">
        <v>502</v>
      </c>
      <c r="C100" s="320" t="s">
        <v>628</v>
      </c>
      <c r="D100" s="45" t="s">
        <v>187</v>
      </c>
      <c r="E100" s="45" t="s">
        <v>407</v>
      </c>
      <c r="F100" s="536" t="s">
        <v>418</v>
      </c>
      <c r="G100" s="45" t="s">
        <v>417</v>
      </c>
      <c r="H100" s="70" t="s">
        <v>631</v>
      </c>
      <c r="I100" s="552" t="s">
        <v>780</v>
      </c>
      <c r="J100" s="45" t="s">
        <v>1026</v>
      </c>
      <c r="K100" s="45" t="s">
        <v>1027</v>
      </c>
      <c r="L100" s="45" t="s">
        <v>36</v>
      </c>
      <c r="M100" s="204"/>
      <c r="N100" s="45" t="s">
        <v>1028</v>
      </c>
      <c r="O100" s="45" t="s">
        <v>43</v>
      </c>
      <c r="P100" s="44">
        <v>43191</v>
      </c>
      <c r="Q100" s="76">
        <v>43465</v>
      </c>
      <c r="R100" s="275" t="s">
        <v>984</v>
      </c>
      <c r="S100" s="273">
        <v>31</v>
      </c>
      <c r="T100" s="269">
        <v>99</v>
      </c>
      <c r="U100" s="270">
        <f>+S100/T100</f>
        <v>0.31313131313131315</v>
      </c>
      <c r="V100" s="274" t="s">
        <v>823</v>
      </c>
      <c r="W100" s="33"/>
      <c r="X100" s="81"/>
      <c r="Y100" s="82"/>
      <c r="Z100" s="79"/>
      <c r="AA100" s="33"/>
      <c r="AB100" s="33"/>
      <c r="AC100" s="81"/>
      <c r="AD100" s="82"/>
      <c r="AE100" s="79"/>
      <c r="AF100" s="33"/>
      <c r="AG100" s="33"/>
      <c r="AH100" s="81"/>
      <c r="AI100" s="82"/>
      <c r="AJ100" s="79"/>
      <c r="AK100" s="33"/>
      <c r="AL100" s="33"/>
      <c r="AM100" s="81"/>
      <c r="AN100" s="82"/>
      <c r="AO100" s="79"/>
      <c r="AP100" s="33"/>
      <c r="AQ100" s="33"/>
      <c r="AR100" s="81"/>
      <c r="AS100" s="82"/>
      <c r="AT100" s="79"/>
      <c r="AU100" s="33"/>
      <c r="AV100" s="33"/>
      <c r="AW100" s="81"/>
      <c r="AX100" s="82"/>
      <c r="AY100" s="79"/>
      <c r="AZ100" s="33"/>
      <c r="BA100" s="33"/>
      <c r="BB100" s="81"/>
      <c r="BC100" s="82"/>
      <c r="BD100" s="79"/>
      <c r="BE100" s="33"/>
      <c r="BF100" s="33"/>
      <c r="BG100" s="81"/>
      <c r="BH100" s="82"/>
      <c r="BI100" s="79"/>
      <c r="BJ100" s="33"/>
      <c r="BK100" s="33"/>
      <c r="BL100" s="81"/>
      <c r="BM100" s="82"/>
      <c r="BN100" s="79"/>
      <c r="BO100" s="33"/>
      <c r="BP100" s="149"/>
      <c r="BQ100" s="150"/>
      <c r="BR100" s="82"/>
      <c r="BS100" s="79"/>
      <c r="BT100" s="149"/>
      <c r="BU100" s="149"/>
      <c r="BV100" s="150"/>
      <c r="BW100" s="82"/>
      <c r="BX100" s="79"/>
      <c r="BY100" s="149"/>
      <c r="BZ100" s="149"/>
      <c r="CA100" s="150"/>
      <c r="CB100" s="82"/>
      <c r="CC100" s="79"/>
      <c r="CD100" s="149"/>
    </row>
    <row r="101" spans="2:82" ht="104.25" customHeight="1" x14ac:dyDescent="0.25">
      <c r="B101" s="45" t="s">
        <v>502</v>
      </c>
      <c r="C101" s="320" t="s">
        <v>628</v>
      </c>
      <c r="D101" s="45" t="s">
        <v>137</v>
      </c>
      <c r="E101" s="45" t="s">
        <v>137</v>
      </c>
      <c r="F101" s="536" t="s">
        <v>420</v>
      </c>
      <c r="G101" s="45" t="s">
        <v>428</v>
      </c>
      <c r="H101" s="70" t="s">
        <v>632</v>
      </c>
      <c r="I101" s="552" t="s">
        <v>419</v>
      </c>
      <c r="J101" s="45" t="s">
        <v>429</v>
      </c>
      <c r="K101" s="45" t="s">
        <v>429</v>
      </c>
      <c r="L101" s="72" t="s">
        <v>551</v>
      </c>
      <c r="M101" s="205"/>
      <c r="N101" s="45" t="s">
        <v>759</v>
      </c>
      <c r="O101" s="45" t="s">
        <v>98</v>
      </c>
      <c r="P101" s="44">
        <v>43191</v>
      </c>
      <c r="Q101" s="76">
        <v>43465</v>
      </c>
      <c r="R101" s="294">
        <v>43256</v>
      </c>
      <c r="S101" s="269">
        <v>1</v>
      </c>
      <c r="T101" s="269">
        <v>1</v>
      </c>
      <c r="U101" s="270">
        <f>+S101/T101</f>
        <v>1</v>
      </c>
      <c r="V101" s="277" t="s">
        <v>864</v>
      </c>
      <c r="W101" s="45"/>
      <c r="X101" s="82"/>
      <c r="Y101" s="82"/>
      <c r="Z101" s="79"/>
      <c r="AA101" s="45"/>
      <c r="AB101" s="45"/>
      <c r="AC101" s="82"/>
      <c r="AD101" s="82"/>
      <c r="AE101" s="79"/>
      <c r="AF101" s="45"/>
      <c r="AG101" s="45"/>
      <c r="AH101" s="82"/>
      <c r="AI101" s="82"/>
      <c r="AJ101" s="79"/>
      <c r="AK101" s="45"/>
      <c r="AL101" s="45"/>
      <c r="AM101" s="82"/>
      <c r="AN101" s="82"/>
      <c r="AO101" s="79"/>
      <c r="AP101" s="45"/>
      <c r="AQ101" s="45"/>
      <c r="AR101" s="82"/>
      <c r="AS101" s="82"/>
      <c r="AT101" s="79"/>
      <c r="AU101" s="45"/>
      <c r="AV101" s="45"/>
      <c r="AW101" s="82"/>
      <c r="AX101" s="82"/>
      <c r="AY101" s="79"/>
      <c r="AZ101" s="45"/>
      <c r="BA101" s="45"/>
      <c r="BB101" s="82"/>
      <c r="BC101" s="82"/>
      <c r="BD101" s="79"/>
      <c r="BE101" s="45"/>
      <c r="BF101" s="45"/>
      <c r="BG101" s="82"/>
      <c r="BH101" s="82"/>
      <c r="BI101" s="85"/>
      <c r="BJ101" s="45"/>
      <c r="BK101" s="45"/>
      <c r="BL101" s="82"/>
      <c r="BM101" s="82"/>
      <c r="BN101" s="79"/>
      <c r="BO101" s="45"/>
      <c r="BP101" s="45"/>
      <c r="BQ101" s="82"/>
      <c r="BR101" s="82"/>
      <c r="BS101" s="79"/>
      <c r="BT101" s="45"/>
      <c r="BU101" s="45"/>
      <c r="BV101" s="82"/>
      <c r="BW101" s="82"/>
      <c r="BX101" s="79"/>
      <c r="BY101" s="45"/>
      <c r="BZ101" s="33"/>
      <c r="CA101" s="81"/>
      <c r="CB101" s="82"/>
      <c r="CC101" s="79" t="e">
        <f>+CA101/CB101</f>
        <v>#DIV/0!</v>
      </c>
      <c r="CD101" s="33"/>
    </row>
    <row r="102" spans="2:82" ht="210" customHeight="1" x14ac:dyDescent="0.25">
      <c r="B102" s="45" t="s">
        <v>502</v>
      </c>
      <c r="C102" s="320" t="s">
        <v>628</v>
      </c>
      <c r="D102" s="45" t="s">
        <v>137</v>
      </c>
      <c r="E102" s="45"/>
      <c r="F102" s="536" t="s">
        <v>423</v>
      </c>
      <c r="G102" s="45" t="s">
        <v>424</v>
      </c>
      <c r="H102" s="70" t="s">
        <v>633</v>
      </c>
      <c r="I102" s="552" t="s">
        <v>934</v>
      </c>
      <c r="J102" s="45" t="s">
        <v>421</v>
      </c>
      <c r="K102" s="45" t="s">
        <v>422</v>
      </c>
      <c r="L102" s="72" t="s">
        <v>551</v>
      </c>
      <c r="M102" s="205"/>
      <c r="N102" s="45" t="s">
        <v>933</v>
      </c>
      <c r="O102" s="45" t="s">
        <v>98</v>
      </c>
      <c r="P102" s="44">
        <v>43191</v>
      </c>
      <c r="Q102" s="76">
        <v>43465</v>
      </c>
      <c r="R102" s="40"/>
      <c r="S102" s="82"/>
      <c r="T102" s="82"/>
      <c r="U102" s="79"/>
      <c r="V102" s="40"/>
      <c r="W102" s="40"/>
      <c r="X102" s="82"/>
      <c r="Y102" s="82"/>
      <c r="Z102" s="79"/>
      <c r="AA102" s="40"/>
      <c r="AB102" s="33"/>
      <c r="AC102" s="81"/>
      <c r="AD102" s="82"/>
      <c r="AE102" s="79"/>
      <c r="AF102" s="33"/>
      <c r="AG102" s="40"/>
      <c r="AH102" s="82"/>
      <c r="AI102" s="82"/>
      <c r="AJ102" s="79"/>
      <c r="AK102" s="40"/>
      <c r="AL102" s="40"/>
      <c r="AM102" s="82"/>
      <c r="AN102" s="82"/>
      <c r="AO102" s="79"/>
      <c r="AP102" s="40"/>
      <c r="AQ102" s="33"/>
      <c r="AR102" s="81"/>
      <c r="AS102" s="82"/>
      <c r="AT102" s="79"/>
      <c r="AU102" s="33"/>
      <c r="AV102" s="40"/>
      <c r="AW102" s="82"/>
      <c r="AX102" s="82"/>
      <c r="AY102" s="79"/>
      <c r="AZ102" s="40"/>
      <c r="BA102" s="40"/>
      <c r="BB102" s="82"/>
      <c r="BC102" s="82"/>
      <c r="BD102" s="79"/>
      <c r="BE102" s="40"/>
      <c r="BF102" s="33"/>
      <c r="BG102" s="81"/>
      <c r="BH102" s="82"/>
      <c r="BI102" s="79"/>
      <c r="BJ102" s="33"/>
      <c r="BK102" s="40"/>
      <c r="BL102" s="82"/>
      <c r="BM102" s="82"/>
      <c r="BN102" s="79"/>
      <c r="BO102" s="40"/>
      <c r="BP102" s="40"/>
      <c r="BQ102" s="82"/>
      <c r="BR102" s="82"/>
      <c r="BS102" s="79"/>
      <c r="BT102" s="40"/>
      <c r="BU102" s="33"/>
      <c r="BV102" s="81"/>
      <c r="BW102" s="82"/>
      <c r="BX102" s="79"/>
      <c r="BY102" s="33"/>
      <c r="BZ102" s="40"/>
      <c r="CA102" s="82"/>
      <c r="CB102" s="82"/>
      <c r="CC102" s="79"/>
      <c r="CD102" s="40"/>
    </row>
    <row r="103" spans="2:82" ht="330" customHeight="1" x14ac:dyDescent="0.25">
      <c r="B103" s="45" t="s">
        <v>502</v>
      </c>
      <c r="C103" s="320" t="s">
        <v>628</v>
      </c>
      <c r="D103" s="45" t="s">
        <v>137</v>
      </c>
      <c r="E103" s="45"/>
      <c r="F103" s="536" t="s">
        <v>426</v>
      </c>
      <c r="G103" s="45" t="s">
        <v>432</v>
      </c>
      <c r="H103" s="382" t="s">
        <v>634</v>
      </c>
      <c r="I103" s="552" t="s">
        <v>430</v>
      </c>
      <c r="J103" s="45" t="s">
        <v>431</v>
      </c>
      <c r="K103" s="45" t="s">
        <v>425</v>
      </c>
      <c r="L103" s="45" t="s">
        <v>760</v>
      </c>
      <c r="M103" s="204"/>
      <c r="N103" s="45" t="s">
        <v>1008</v>
      </c>
      <c r="O103" s="45" t="s">
        <v>43</v>
      </c>
      <c r="P103" s="44">
        <v>43191</v>
      </c>
      <c r="Q103" s="76">
        <v>43465</v>
      </c>
      <c r="R103" s="40">
        <v>43378</v>
      </c>
      <c r="S103" s="82">
        <v>0</v>
      </c>
      <c r="T103" s="82">
        <v>0</v>
      </c>
      <c r="U103" s="441" t="e">
        <f>+S103/T103</f>
        <v>#DIV/0!</v>
      </c>
      <c r="V103" s="40" t="s">
        <v>823</v>
      </c>
      <c r="W103" s="268">
        <v>43489</v>
      </c>
      <c r="X103" s="269">
        <f>1584849315+1798659531</f>
        <v>3383508846</v>
      </c>
      <c r="Y103" s="269">
        <v>3383508846</v>
      </c>
      <c r="Z103" s="270">
        <f>+X103/Y103</f>
        <v>1</v>
      </c>
      <c r="AA103" s="271" t="s">
        <v>1136</v>
      </c>
      <c r="AB103" s="40"/>
      <c r="AC103" s="82"/>
      <c r="AD103" s="82"/>
      <c r="AE103" s="79"/>
      <c r="AF103" s="40"/>
      <c r="AG103" s="40"/>
      <c r="AH103" s="95"/>
      <c r="AI103" s="154"/>
      <c r="AJ103" s="79"/>
      <c r="AK103" s="40"/>
      <c r="AL103" s="40"/>
      <c r="AM103" s="82"/>
      <c r="AN103" s="82"/>
      <c r="AO103" s="79"/>
      <c r="AP103" s="40"/>
      <c r="AQ103" s="33"/>
      <c r="AR103" s="81"/>
      <c r="AS103" s="82"/>
      <c r="AT103" s="79"/>
      <c r="AU103" s="33"/>
      <c r="AV103" s="40"/>
      <c r="AW103" s="82"/>
      <c r="AX103" s="82"/>
      <c r="AY103" s="79"/>
      <c r="AZ103" s="40"/>
      <c r="BA103" s="40"/>
      <c r="BB103" s="82"/>
      <c r="BC103" s="82"/>
      <c r="BD103" s="79"/>
      <c r="BE103" s="40"/>
      <c r="BF103" s="40"/>
      <c r="BG103" s="82"/>
      <c r="BH103" s="82"/>
      <c r="BI103" s="85"/>
      <c r="BJ103" s="40"/>
      <c r="BK103" s="40"/>
      <c r="BL103" s="82"/>
      <c r="BM103" s="82"/>
      <c r="BN103" s="79"/>
      <c r="BO103" s="40"/>
      <c r="BP103" s="40"/>
      <c r="BQ103" s="82"/>
      <c r="BR103" s="82"/>
      <c r="BS103" s="79"/>
      <c r="BT103" s="40"/>
      <c r="BU103" s="33"/>
      <c r="BV103" s="81"/>
      <c r="BW103" s="82"/>
      <c r="BX103" s="79"/>
      <c r="BY103" s="33"/>
      <c r="BZ103" s="40"/>
      <c r="CA103" s="82"/>
      <c r="CB103" s="82"/>
      <c r="CC103" s="79"/>
      <c r="CD103" s="40"/>
    </row>
    <row r="104" spans="2:82" ht="360" customHeight="1" x14ac:dyDescent="0.25">
      <c r="B104" s="45" t="s">
        <v>502</v>
      </c>
      <c r="C104" s="320" t="s">
        <v>628</v>
      </c>
      <c r="D104" s="45" t="s">
        <v>137</v>
      </c>
      <c r="E104" s="45"/>
      <c r="F104" s="536" t="s">
        <v>436</v>
      </c>
      <c r="G104" s="45" t="s">
        <v>435</v>
      </c>
      <c r="H104" s="70" t="s">
        <v>635</v>
      </c>
      <c r="I104" s="552" t="s">
        <v>427</v>
      </c>
      <c r="J104" s="45" t="s">
        <v>433</v>
      </c>
      <c r="K104" s="45" t="s">
        <v>434</v>
      </c>
      <c r="L104" s="45" t="s">
        <v>532</v>
      </c>
      <c r="M104" s="204"/>
      <c r="N104" s="45" t="s">
        <v>989</v>
      </c>
      <c r="O104" s="45" t="s">
        <v>1013</v>
      </c>
      <c r="P104" s="44">
        <v>43191</v>
      </c>
      <c r="Q104" s="76">
        <v>43465</v>
      </c>
      <c r="R104" s="99">
        <v>43378</v>
      </c>
      <c r="S104" s="81"/>
      <c r="T104" s="82"/>
      <c r="U104" s="79"/>
      <c r="V104" s="113" t="s">
        <v>1029</v>
      </c>
      <c r="W104" s="33"/>
      <c r="X104" s="81"/>
      <c r="Y104" s="82"/>
      <c r="Z104" s="79"/>
      <c r="AA104" s="33"/>
      <c r="AB104" s="33"/>
      <c r="AC104" s="81"/>
      <c r="AD104" s="82"/>
      <c r="AE104" s="79"/>
      <c r="AF104" s="33"/>
      <c r="AG104" s="33"/>
      <c r="AH104" s="81"/>
      <c r="AI104" s="82"/>
      <c r="AJ104" s="79"/>
      <c r="AK104" s="33"/>
      <c r="AL104" s="33"/>
      <c r="AM104" s="81"/>
      <c r="AN104" s="82"/>
      <c r="AO104" s="79"/>
      <c r="AP104" s="33"/>
      <c r="AQ104" s="33"/>
      <c r="AR104" s="81"/>
      <c r="AS104" s="82"/>
      <c r="AT104" s="79"/>
      <c r="AU104" s="33"/>
      <c r="AV104" s="33"/>
      <c r="AW104" s="81"/>
      <c r="AX104" s="82"/>
      <c r="AY104" s="79"/>
      <c r="AZ104" s="33"/>
      <c r="BA104" s="33"/>
      <c r="BB104" s="81"/>
      <c r="BC104" s="82"/>
      <c r="BD104" s="79"/>
      <c r="BE104" s="33"/>
      <c r="BF104" s="33"/>
      <c r="BG104" s="81"/>
      <c r="BH104" s="81"/>
      <c r="BI104" s="84"/>
      <c r="BJ104" s="33"/>
      <c r="BK104" s="33"/>
      <c r="BL104" s="81"/>
      <c r="BM104" s="82"/>
      <c r="BN104" s="79"/>
      <c r="BO104" s="33"/>
      <c r="BP104" s="33"/>
      <c r="BQ104" s="81"/>
      <c r="BR104" s="82"/>
      <c r="BS104" s="79"/>
      <c r="BT104" s="33"/>
      <c r="BU104" s="33"/>
      <c r="BV104" s="81"/>
      <c r="BW104" s="82"/>
      <c r="BX104" s="79"/>
      <c r="BY104" s="33"/>
      <c r="BZ104" s="33"/>
      <c r="CA104" s="81"/>
      <c r="CB104" s="82"/>
      <c r="CC104" s="79"/>
      <c r="CD104" s="33"/>
    </row>
    <row r="105" spans="2:82" ht="315" customHeight="1" x14ac:dyDescent="0.25">
      <c r="B105" s="45" t="s">
        <v>502</v>
      </c>
      <c r="C105" s="320" t="s">
        <v>628</v>
      </c>
      <c r="D105" s="45" t="s">
        <v>137</v>
      </c>
      <c r="E105" s="45"/>
      <c r="F105" s="536" t="s">
        <v>438</v>
      </c>
      <c r="G105" s="45" t="s">
        <v>909</v>
      </c>
      <c r="H105" s="382" t="s">
        <v>636</v>
      </c>
      <c r="I105" s="552" t="s">
        <v>437</v>
      </c>
      <c r="J105" s="45" t="s">
        <v>439</v>
      </c>
      <c r="K105" s="45" t="s">
        <v>440</v>
      </c>
      <c r="L105" s="45" t="s">
        <v>36</v>
      </c>
      <c r="M105" s="204"/>
      <c r="N105" s="45" t="s">
        <v>997</v>
      </c>
      <c r="O105" s="45" t="s">
        <v>25</v>
      </c>
      <c r="P105" s="44">
        <v>43191</v>
      </c>
      <c r="Q105" s="76">
        <v>43465</v>
      </c>
      <c r="R105" s="40">
        <v>43198</v>
      </c>
      <c r="S105" s="82">
        <v>1</v>
      </c>
      <c r="T105" s="82">
        <v>4</v>
      </c>
      <c r="U105" s="79">
        <f>+S105/T105</f>
        <v>0.25</v>
      </c>
      <c r="V105" s="101" t="s">
        <v>830</v>
      </c>
      <c r="W105" s="40">
        <v>43290</v>
      </c>
      <c r="X105" s="82">
        <v>2</v>
      </c>
      <c r="Y105" s="82">
        <v>4</v>
      </c>
      <c r="Z105" s="79">
        <f>+X105/Y105</f>
        <v>0.5</v>
      </c>
      <c r="AA105" s="101" t="s">
        <v>831</v>
      </c>
      <c r="AB105" s="40" t="s">
        <v>984</v>
      </c>
      <c r="AC105" s="82">
        <v>3</v>
      </c>
      <c r="AD105" s="82">
        <v>4</v>
      </c>
      <c r="AE105" s="79">
        <f>+AC105/AD105</f>
        <v>0.75</v>
      </c>
      <c r="AF105" s="101" t="s">
        <v>995</v>
      </c>
      <c r="AG105" s="268">
        <v>43490</v>
      </c>
      <c r="AH105" s="269">
        <v>4</v>
      </c>
      <c r="AI105" s="269">
        <v>4</v>
      </c>
      <c r="AJ105" s="270">
        <f>+AH105/AI105</f>
        <v>1</v>
      </c>
      <c r="AK105" s="271" t="s">
        <v>1125</v>
      </c>
      <c r="AL105" s="40"/>
      <c r="AM105" s="82"/>
      <c r="AN105" s="82"/>
      <c r="AO105" s="79"/>
      <c r="AP105" s="40"/>
      <c r="AQ105" s="40"/>
      <c r="AR105" s="82"/>
      <c r="AS105" s="82"/>
      <c r="AT105" s="79"/>
      <c r="AU105" s="40"/>
      <c r="AV105" s="33"/>
      <c r="AW105" s="81"/>
      <c r="AX105" s="82"/>
      <c r="AY105" s="79"/>
      <c r="AZ105" s="33"/>
      <c r="BA105" s="40"/>
      <c r="BB105" s="82"/>
      <c r="BC105" s="82"/>
      <c r="BD105" s="79"/>
      <c r="BE105" s="40"/>
      <c r="BF105" s="40"/>
      <c r="BG105" s="82"/>
      <c r="BH105" s="82"/>
      <c r="BI105" s="79"/>
      <c r="BJ105" s="40"/>
      <c r="BK105" s="33"/>
      <c r="BL105" s="81"/>
      <c r="BM105" s="82"/>
      <c r="BN105" s="79"/>
      <c r="BO105" s="33"/>
      <c r="BP105" s="40"/>
      <c r="BQ105" s="82"/>
      <c r="BR105" s="82"/>
      <c r="BS105" s="79"/>
      <c r="BT105" s="40"/>
      <c r="BV105" s="35"/>
      <c r="BW105" s="35"/>
      <c r="BX105" s="35"/>
      <c r="CA105" s="35"/>
      <c r="CB105" s="35"/>
      <c r="CC105" s="35"/>
    </row>
    <row r="106" spans="2:82" ht="180" customHeight="1" thickBot="1" x14ac:dyDescent="0.3">
      <c r="B106" s="45" t="s">
        <v>502</v>
      </c>
      <c r="C106" s="320" t="s">
        <v>628</v>
      </c>
      <c r="D106" s="45" t="s">
        <v>137</v>
      </c>
      <c r="E106" s="45"/>
      <c r="F106" s="536" t="s">
        <v>455</v>
      </c>
      <c r="G106" s="45" t="s">
        <v>949</v>
      </c>
      <c r="H106" s="72" t="s">
        <v>637</v>
      </c>
      <c r="I106" s="553" t="s">
        <v>458</v>
      </c>
      <c r="J106" s="45" t="s">
        <v>456</v>
      </c>
      <c r="K106" s="45" t="s">
        <v>457</v>
      </c>
      <c r="L106" s="45" t="s">
        <v>757</v>
      </c>
      <c r="N106" s="45" t="s">
        <v>444</v>
      </c>
      <c r="O106" s="45" t="s">
        <v>43</v>
      </c>
      <c r="P106" s="44">
        <v>43191</v>
      </c>
      <c r="Q106" s="76">
        <v>43465</v>
      </c>
      <c r="R106" s="268">
        <v>43389</v>
      </c>
      <c r="S106" s="295">
        <v>12812696517</v>
      </c>
      <c r="T106" s="295">
        <v>21698141890</v>
      </c>
      <c r="U106" s="296">
        <f>+S106/T106</f>
        <v>0.59049740673439755</v>
      </c>
      <c r="V106" s="271" t="s">
        <v>1031</v>
      </c>
      <c r="W106" s="40"/>
      <c r="X106" s="82"/>
      <c r="Y106" s="82"/>
      <c r="Z106" s="79"/>
      <c r="AA106" s="40"/>
      <c r="AB106" s="40"/>
      <c r="AC106" s="82"/>
      <c r="AD106" s="82"/>
      <c r="AE106" s="79"/>
      <c r="AF106" s="40"/>
      <c r="AG106" s="40"/>
      <c r="AH106" s="82"/>
      <c r="AI106" s="82"/>
      <c r="AJ106" s="79"/>
      <c r="AK106" s="40"/>
      <c r="AL106" s="40"/>
      <c r="AM106" s="82"/>
      <c r="AN106" s="82"/>
      <c r="AO106" s="79"/>
      <c r="AP106" s="40"/>
      <c r="AQ106" s="33"/>
      <c r="AR106" s="81"/>
      <c r="AS106" s="82"/>
      <c r="AT106" s="79"/>
      <c r="AU106" s="33"/>
      <c r="AV106" s="40"/>
      <c r="AW106" s="82"/>
      <c r="AX106" s="82"/>
      <c r="AY106" s="79"/>
      <c r="AZ106" s="40"/>
      <c r="BA106" s="40"/>
      <c r="BB106" s="82"/>
      <c r="BC106" s="82"/>
      <c r="BD106" s="79"/>
      <c r="BE106" s="40"/>
      <c r="BF106" s="40"/>
      <c r="BG106" s="82"/>
      <c r="BH106" s="82"/>
      <c r="BI106" s="85"/>
      <c r="BJ106" s="40"/>
      <c r="BK106" s="40"/>
      <c r="BL106" s="82"/>
      <c r="BM106" s="82"/>
      <c r="BN106" s="79"/>
      <c r="BO106" s="40"/>
      <c r="BP106" s="40"/>
      <c r="BQ106" s="82"/>
      <c r="BR106" s="82"/>
      <c r="BS106" s="79"/>
      <c r="BT106" s="40"/>
      <c r="BU106" s="33"/>
      <c r="BV106" s="81"/>
      <c r="BW106" s="82"/>
      <c r="BX106" s="79"/>
      <c r="BY106" s="33"/>
      <c r="BZ106" s="40"/>
      <c r="CA106" s="82"/>
      <c r="CB106" s="82"/>
      <c r="CC106" s="79"/>
      <c r="CD106" s="40"/>
    </row>
    <row r="107" spans="2:82" ht="105" customHeight="1" x14ac:dyDescent="0.25">
      <c r="B107" s="45" t="s">
        <v>502</v>
      </c>
      <c r="C107" s="320" t="s">
        <v>628</v>
      </c>
      <c r="D107" s="45" t="s">
        <v>488</v>
      </c>
      <c r="E107" s="45"/>
      <c r="F107" s="536" t="s">
        <v>445</v>
      </c>
      <c r="G107" s="68" t="s">
        <v>762</v>
      </c>
      <c r="H107" s="70" t="s">
        <v>638</v>
      </c>
      <c r="I107" s="552" t="s">
        <v>441</v>
      </c>
      <c r="J107" s="45" t="s">
        <v>442</v>
      </c>
      <c r="K107" s="45" t="s">
        <v>443</v>
      </c>
      <c r="L107" s="45" t="s">
        <v>547</v>
      </c>
      <c r="M107" s="204"/>
      <c r="N107" s="45" t="s">
        <v>767</v>
      </c>
      <c r="O107" s="45" t="s">
        <v>43</v>
      </c>
      <c r="P107" s="44">
        <v>43101</v>
      </c>
      <c r="Q107" s="76">
        <v>43465</v>
      </c>
      <c r="R107" s="40">
        <v>43312</v>
      </c>
      <c r="S107" s="82">
        <v>1</v>
      </c>
      <c r="T107" s="82">
        <v>1</v>
      </c>
      <c r="U107" s="79">
        <f>+S107/T107</f>
        <v>1</v>
      </c>
      <c r="V107" s="101" t="s">
        <v>820</v>
      </c>
      <c r="W107" s="268">
        <v>43494</v>
      </c>
      <c r="X107" s="269">
        <v>2</v>
      </c>
      <c r="Y107" s="269">
        <v>2</v>
      </c>
      <c r="Z107" s="270" t="s">
        <v>1165</v>
      </c>
      <c r="AA107" s="40"/>
      <c r="AB107" s="33"/>
      <c r="AC107" s="81"/>
      <c r="AD107" s="82"/>
      <c r="AE107" s="79"/>
      <c r="AF107" s="33"/>
      <c r="AG107" s="40"/>
      <c r="AH107" s="82"/>
      <c r="AI107" s="82"/>
      <c r="AJ107" s="79"/>
      <c r="AK107" s="40"/>
      <c r="AL107" s="40"/>
      <c r="AM107" s="82"/>
      <c r="AN107" s="82"/>
      <c r="AO107" s="79"/>
      <c r="AP107" s="40"/>
      <c r="AQ107" s="33"/>
      <c r="AR107" s="81"/>
      <c r="AS107" s="82"/>
      <c r="AT107" s="79" t="e">
        <v>#DIV/0!</v>
      </c>
      <c r="AU107" s="33"/>
      <c r="AV107" s="40"/>
      <c r="AW107" s="82"/>
      <c r="AX107" s="82"/>
      <c r="AY107" s="79"/>
      <c r="AZ107" s="40"/>
      <c r="BA107" s="40"/>
      <c r="BB107" s="82"/>
      <c r="BC107" s="82"/>
      <c r="BD107" s="79"/>
      <c r="BE107" s="40"/>
      <c r="BF107" s="33"/>
      <c r="BG107" s="81"/>
      <c r="BH107" s="82"/>
      <c r="BI107" s="79" t="e">
        <f>+BG107/BH107</f>
        <v>#DIV/0!</v>
      </c>
      <c r="BJ107" s="33"/>
      <c r="BK107" s="40"/>
      <c r="BL107" s="82"/>
      <c r="BM107" s="82"/>
      <c r="BN107" s="79"/>
      <c r="BO107" s="40"/>
      <c r="BQ107" s="35"/>
      <c r="BR107" s="35"/>
      <c r="BS107" s="35"/>
      <c r="BV107" s="35"/>
      <c r="BW107" s="35"/>
      <c r="BX107" s="35"/>
      <c r="CA107" s="35"/>
      <c r="CB107" s="35"/>
      <c r="CC107" s="35"/>
    </row>
    <row r="108" spans="2:82" ht="150.75" customHeight="1" x14ac:dyDescent="0.25">
      <c r="B108" s="45" t="s">
        <v>502</v>
      </c>
      <c r="C108" s="320" t="s">
        <v>628</v>
      </c>
      <c r="D108" s="45" t="s">
        <v>488</v>
      </c>
      <c r="E108" s="45"/>
      <c r="F108" s="536" t="s">
        <v>447</v>
      </c>
      <c r="G108" s="45" t="s">
        <v>448</v>
      </c>
      <c r="H108" s="70" t="s">
        <v>639</v>
      </c>
      <c r="I108" s="552" t="s">
        <v>446</v>
      </c>
      <c r="J108" s="45" t="s">
        <v>449</v>
      </c>
      <c r="K108" s="45" t="s">
        <v>450</v>
      </c>
      <c r="L108" s="72" t="s">
        <v>551</v>
      </c>
      <c r="M108" s="205"/>
      <c r="N108" s="45" t="s">
        <v>77</v>
      </c>
      <c r="O108" s="45" t="s">
        <v>25</v>
      </c>
      <c r="P108" s="44">
        <v>43191</v>
      </c>
      <c r="Q108" s="76">
        <v>43465</v>
      </c>
      <c r="R108" s="40">
        <v>43191</v>
      </c>
      <c r="S108" s="82">
        <v>1</v>
      </c>
      <c r="T108" s="82">
        <v>4</v>
      </c>
      <c r="U108" s="79">
        <v>0.5</v>
      </c>
      <c r="V108" s="101" t="s">
        <v>865</v>
      </c>
      <c r="W108" s="33" t="s">
        <v>935</v>
      </c>
      <c r="X108" s="82">
        <v>2</v>
      </c>
      <c r="Y108" s="82">
        <v>4</v>
      </c>
      <c r="Z108" s="79">
        <v>0.5</v>
      </c>
      <c r="AA108" s="101" t="s">
        <v>865</v>
      </c>
      <c r="AB108" s="268">
        <v>43378</v>
      </c>
      <c r="AC108" s="269">
        <v>3</v>
      </c>
      <c r="AD108" s="269">
        <v>4</v>
      </c>
      <c r="AE108" s="270">
        <f>+AC108/AD108</f>
        <v>0.75</v>
      </c>
      <c r="AF108" s="268" t="s">
        <v>823</v>
      </c>
      <c r="AG108" s="40"/>
      <c r="AH108" s="82"/>
      <c r="AI108" s="82"/>
      <c r="AJ108" s="79"/>
      <c r="AK108" s="40"/>
      <c r="AL108" s="33"/>
      <c r="AM108" s="81"/>
      <c r="AN108" s="82"/>
      <c r="AO108" s="79"/>
      <c r="AP108" s="33"/>
      <c r="AQ108" s="40"/>
      <c r="AR108" s="82"/>
      <c r="AS108" s="82"/>
      <c r="AT108" s="79"/>
      <c r="AU108" s="40"/>
      <c r="AV108" s="40"/>
      <c r="AW108" s="82"/>
      <c r="AX108" s="82"/>
      <c r="AY108" s="79"/>
      <c r="AZ108" s="40"/>
      <c r="BA108" s="33"/>
      <c r="BB108" s="81"/>
      <c r="BC108" s="82"/>
      <c r="BD108" s="79"/>
      <c r="BE108" s="33"/>
      <c r="BF108" s="40"/>
      <c r="BG108" s="82"/>
      <c r="BH108" s="82"/>
      <c r="BI108" s="79"/>
      <c r="BJ108" s="40"/>
      <c r="BK108" s="33"/>
      <c r="BL108" s="81"/>
      <c r="BM108" s="81"/>
      <c r="BN108" s="84"/>
      <c r="BO108" s="33"/>
      <c r="BQ108" s="35"/>
      <c r="BR108" s="35"/>
      <c r="BS108" s="35"/>
      <c r="BV108" s="35"/>
      <c r="BW108" s="35"/>
      <c r="BX108" s="35"/>
      <c r="CA108" s="35"/>
      <c r="CB108" s="35"/>
      <c r="CC108" s="35"/>
    </row>
    <row r="109" spans="2:82" ht="210" customHeight="1" x14ac:dyDescent="0.25">
      <c r="B109" s="45" t="s">
        <v>502</v>
      </c>
      <c r="C109" s="320" t="s">
        <v>628</v>
      </c>
      <c r="D109" s="45" t="s">
        <v>488</v>
      </c>
      <c r="E109" s="45"/>
      <c r="F109" s="710" t="s">
        <v>796</v>
      </c>
      <c r="G109" s="45" t="s">
        <v>454</v>
      </c>
      <c r="H109" s="382" t="s">
        <v>640</v>
      </c>
      <c r="I109" s="552" t="s">
        <v>453</v>
      </c>
      <c r="J109" s="45" t="s">
        <v>451</v>
      </c>
      <c r="K109" s="45" t="s">
        <v>452</v>
      </c>
      <c r="L109" s="45" t="s">
        <v>761</v>
      </c>
      <c r="M109" s="204"/>
      <c r="N109" s="45" t="s">
        <v>982</v>
      </c>
      <c r="O109" s="45" t="s">
        <v>25</v>
      </c>
      <c r="P109" s="44">
        <v>43191</v>
      </c>
      <c r="Q109" s="76">
        <v>43465</v>
      </c>
      <c r="R109" s="99">
        <v>43349</v>
      </c>
      <c r="S109" s="81">
        <v>5</v>
      </c>
      <c r="T109" s="82">
        <v>5</v>
      </c>
      <c r="U109" s="79">
        <f>+S109/T109</f>
        <v>1</v>
      </c>
      <c r="V109" s="152" t="s">
        <v>835</v>
      </c>
      <c r="W109" s="99">
        <v>43349</v>
      </c>
      <c r="X109" s="81">
        <v>6</v>
      </c>
      <c r="Y109" s="82">
        <v>6</v>
      </c>
      <c r="Z109" s="79">
        <f>+X109/Y109</f>
        <v>1</v>
      </c>
      <c r="AA109" s="152" t="s">
        <v>835</v>
      </c>
      <c r="AB109" s="40">
        <v>43413</v>
      </c>
      <c r="AC109" s="82">
        <v>11</v>
      </c>
      <c r="AD109" s="82">
        <v>11</v>
      </c>
      <c r="AE109" s="79">
        <f>+AC109/AD109</f>
        <v>1</v>
      </c>
      <c r="AF109" s="40" t="s">
        <v>1045</v>
      </c>
      <c r="AG109" s="268">
        <v>43486</v>
      </c>
      <c r="AH109" s="269">
        <v>8</v>
      </c>
      <c r="AI109" s="269">
        <v>17</v>
      </c>
      <c r="AJ109" s="270">
        <f>+AH109/AI109</f>
        <v>0.47058823529411764</v>
      </c>
      <c r="AK109" s="271" t="s">
        <v>1047</v>
      </c>
      <c r="AL109" s="33"/>
      <c r="AM109" s="81"/>
      <c r="AN109" s="82"/>
      <c r="AO109" s="79"/>
      <c r="AP109" s="33"/>
      <c r="AQ109" s="40"/>
      <c r="AR109" s="82"/>
      <c r="AS109" s="82"/>
      <c r="AT109" s="79"/>
      <c r="AU109" s="40"/>
      <c r="AV109" s="40"/>
      <c r="AW109" s="82"/>
      <c r="AX109" s="82"/>
      <c r="AY109" s="79"/>
      <c r="AZ109" s="40"/>
      <c r="BA109" s="33"/>
      <c r="BB109" s="81"/>
      <c r="BC109" s="82"/>
      <c r="BD109" s="79"/>
      <c r="BE109" s="33"/>
      <c r="BF109" s="40"/>
      <c r="BG109" s="82"/>
      <c r="BH109" s="82"/>
      <c r="BI109" s="79"/>
      <c r="BJ109" s="40"/>
      <c r="BL109" s="35"/>
      <c r="BM109" s="35"/>
      <c r="BN109" s="35"/>
      <c r="BQ109" s="35"/>
      <c r="BR109" s="35"/>
      <c r="BS109" s="35"/>
      <c r="BV109" s="35"/>
      <c r="BW109" s="35"/>
      <c r="BX109" s="35"/>
      <c r="CA109" s="35"/>
      <c r="CB109" s="35"/>
      <c r="CC109" s="35"/>
    </row>
    <row r="110" spans="2:82" ht="210" customHeight="1" x14ac:dyDescent="0.25">
      <c r="B110" s="45" t="s">
        <v>502</v>
      </c>
      <c r="C110" s="320" t="s">
        <v>628</v>
      </c>
      <c r="D110" s="45" t="s">
        <v>488</v>
      </c>
      <c r="E110" s="45"/>
      <c r="F110" s="711"/>
      <c r="G110" s="45" t="s">
        <v>940</v>
      </c>
      <c r="H110" s="70" t="s">
        <v>641</v>
      </c>
      <c r="I110" s="552" t="s">
        <v>939</v>
      </c>
      <c r="J110" s="45" t="s">
        <v>792</v>
      </c>
      <c r="K110" s="45" t="s">
        <v>793</v>
      </c>
      <c r="L110" s="45" t="s">
        <v>794</v>
      </c>
      <c r="M110" s="204"/>
      <c r="N110" s="45" t="s">
        <v>1005</v>
      </c>
      <c r="O110" s="45" t="s">
        <v>25</v>
      </c>
      <c r="P110" s="44">
        <v>43191</v>
      </c>
      <c r="Q110" s="76">
        <v>43465</v>
      </c>
      <c r="R110" s="40">
        <v>43378</v>
      </c>
      <c r="S110" s="82">
        <v>0</v>
      </c>
      <c r="T110" s="82">
        <v>0</v>
      </c>
      <c r="U110" s="441" t="e">
        <f>+S110/T110</f>
        <v>#DIV/0!</v>
      </c>
      <c r="V110" s="40" t="s">
        <v>823</v>
      </c>
      <c r="W110" s="268">
        <v>43486</v>
      </c>
      <c r="X110" s="269">
        <v>0</v>
      </c>
      <c r="Y110" s="269">
        <v>0</v>
      </c>
      <c r="Z110" s="270">
        <v>1</v>
      </c>
      <c r="AA110" s="271" t="s">
        <v>1047</v>
      </c>
      <c r="AB110" s="33"/>
      <c r="AC110" s="81"/>
      <c r="AD110" s="82"/>
      <c r="AE110" s="79"/>
      <c r="AF110" s="33"/>
      <c r="AG110" s="40"/>
      <c r="AH110" s="82"/>
      <c r="AI110" s="82"/>
      <c r="AJ110" s="79"/>
      <c r="AK110" s="40"/>
      <c r="AL110" s="40"/>
      <c r="AM110" s="82"/>
      <c r="AN110" s="82"/>
      <c r="AO110" s="79"/>
      <c r="AP110" s="40"/>
      <c r="AQ110" s="33"/>
      <c r="AR110" s="81"/>
      <c r="AS110" s="82"/>
      <c r="AT110" s="79"/>
      <c r="AU110" s="33"/>
      <c r="AV110" s="40"/>
      <c r="AW110" s="82"/>
      <c r="AX110" s="82"/>
      <c r="AY110" s="79"/>
      <c r="AZ110" s="40"/>
      <c r="BA110" s="40"/>
      <c r="BB110" s="82"/>
      <c r="BC110" s="82"/>
      <c r="BD110" s="79"/>
      <c r="BE110" s="40"/>
      <c r="BF110" s="33"/>
      <c r="BG110" s="81"/>
      <c r="BH110" s="82"/>
      <c r="BI110" s="79"/>
      <c r="BJ110" s="33"/>
      <c r="BK110" s="40"/>
      <c r="BL110" s="82"/>
      <c r="BM110" s="82"/>
      <c r="BN110" s="79"/>
      <c r="BO110" s="40"/>
      <c r="BP110" s="40"/>
      <c r="BQ110" s="82"/>
      <c r="BR110" s="82"/>
      <c r="BS110" s="79"/>
      <c r="BT110" s="40"/>
      <c r="BU110" s="33"/>
      <c r="BV110" s="81"/>
      <c r="BW110" s="82"/>
      <c r="BX110" s="79"/>
      <c r="BY110" s="33"/>
      <c r="BZ110" s="40"/>
      <c r="CA110" s="82"/>
      <c r="CB110" s="82"/>
      <c r="CC110" s="79"/>
      <c r="CD110" s="40"/>
    </row>
    <row r="111" spans="2:82" ht="263.45" customHeight="1" x14ac:dyDescent="0.25">
      <c r="B111" s="45" t="s">
        <v>502</v>
      </c>
      <c r="C111" s="320" t="s">
        <v>628</v>
      </c>
      <c r="D111" s="45" t="s">
        <v>488</v>
      </c>
      <c r="E111" s="45"/>
      <c r="F111" s="536" t="s">
        <v>812</v>
      </c>
      <c r="G111" s="45" t="s">
        <v>461</v>
      </c>
      <c r="H111" s="448" t="s">
        <v>642</v>
      </c>
      <c r="I111" s="552" t="s">
        <v>944</v>
      </c>
      <c r="J111" s="45" t="s">
        <v>459</v>
      </c>
      <c r="K111" s="45" t="s">
        <v>460</v>
      </c>
      <c r="L111" s="45" t="s">
        <v>407</v>
      </c>
      <c r="M111" s="204"/>
      <c r="N111" s="45" t="s">
        <v>1006</v>
      </c>
      <c r="O111" s="45" t="s">
        <v>25</v>
      </c>
      <c r="P111" s="44">
        <v>43191</v>
      </c>
      <c r="Q111" s="76">
        <v>43465</v>
      </c>
      <c r="R111" s="99">
        <v>43256</v>
      </c>
      <c r="S111" s="81">
        <v>72</v>
      </c>
      <c r="T111" s="82">
        <v>92</v>
      </c>
      <c r="U111" s="79">
        <f>+S111/T111</f>
        <v>0.78260869565217395</v>
      </c>
      <c r="V111" s="113" t="s">
        <v>850</v>
      </c>
      <c r="W111" s="272">
        <v>43378</v>
      </c>
      <c r="X111" s="273">
        <v>0</v>
      </c>
      <c r="Y111" s="269">
        <v>0</v>
      </c>
      <c r="Z111" s="297" t="e">
        <f>X111/Y111</f>
        <v>#DIV/0!</v>
      </c>
      <c r="AA111" s="113" t="s">
        <v>823</v>
      </c>
      <c r="AB111" s="268">
        <v>43490</v>
      </c>
      <c r="AC111" s="269">
        <v>57</v>
      </c>
      <c r="AD111" s="269">
        <v>64</v>
      </c>
      <c r="AE111" s="270">
        <f>+AC111/AD111</f>
        <v>0.890625</v>
      </c>
      <c r="AF111" s="271" t="s">
        <v>1149</v>
      </c>
      <c r="AG111" s="40"/>
      <c r="AH111" s="82"/>
      <c r="AI111" s="82"/>
      <c r="AJ111" s="79"/>
      <c r="AK111" s="40"/>
      <c r="AL111" s="33"/>
      <c r="AM111" s="81"/>
      <c r="AN111" s="82"/>
      <c r="AO111" s="79"/>
      <c r="AP111" s="33"/>
      <c r="AQ111" s="40"/>
      <c r="AR111" s="82"/>
      <c r="AS111" s="82"/>
      <c r="AT111" s="79"/>
      <c r="AU111" s="40"/>
      <c r="AV111" s="40"/>
      <c r="AW111" s="82"/>
      <c r="AX111" s="82"/>
      <c r="AY111" s="79"/>
      <c r="AZ111" s="40"/>
      <c r="BA111" s="33"/>
      <c r="BB111" s="81"/>
      <c r="BC111" s="82"/>
      <c r="BD111" s="79"/>
      <c r="BE111" s="33"/>
      <c r="BF111" s="40"/>
      <c r="BG111" s="82"/>
      <c r="BH111" s="82"/>
      <c r="BI111" s="79"/>
      <c r="BJ111" s="40"/>
      <c r="BL111" s="35"/>
      <c r="BM111" s="35"/>
      <c r="BN111" s="35"/>
      <c r="BQ111" s="35"/>
      <c r="BR111" s="35"/>
      <c r="BS111" s="35"/>
      <c r="BV111" s="35"/>
      <c r="BW111" s="35"/>
      <c r="BX111" s="35"/>
      <c r="CA111" s="35"/>
      <c r="CB111" s="35"/>
      <c r="CC111" s="35"/>
    </row>
    <row r="112" spans="2:82" ht="240" customHeight="1" x14ac:dyDescent="0.25">
      <c r="B112" s="45" t="s">
        <v>502</v>
      </c>
      <c r="C112" s="320" t="s">
        <v>628</v>
      </c>
      <c r="D112" s="45" t="s">
        <v>488</v>
      </c>
      <c r="E112" s="45"/>
      <c r="F112" s="536" t="s">
        <v>466</v>
      </c>
      <c r="G112" s="45" t="s">
        <v>463</v>
      </c>
      <c r="H112" s="382" t="s">
        <v>643</v>
      </c>
      <c r="I112" s="552" t="s">
        <v>462</v>
      </c>
      <c r="J112" s="45" t="s">
        <v>464</v>
      </c>
      <c r="K112" s="45" t="s">
        <v>465</v>
      </c>
      <c r="L112" s="45" t="s">
        <v>359</v>
      </c>
      <c r="M112" s="204"/>
      <c r="N112" s="45" t="s">
        <v>1034</v>
      </c>
      <c r="O112" s="45" t="s">
        <v>25</v>
      </c>
      <c r="P112" s="44">
        <v>43191</v>
      </c>
      <c r="Q112" s="76">
        <v>43465</v>
      </c>
      <c r="R112" s="99">
        <v>43288</v>
      </c>
      <c r="S112" s="81">
        <v>0</v>
      </c>
      <c r="T112" s="82">
        <v>0</v>
      </c>
      <c r="U112" s="79">
        <v>0</v>
      </c>
      <c r="V112" s="113" t="s">
        <v>862</v>
      </c>
      <c r="W112" s="99">
        <v>43348</v>
      </c>
      <c r="X112" s="81">
        <v>0</v>
      </c>
      <c r="Y112" s="82">
        <v>0</v>
      </c>
      <c r="Z112" s="79">
        <v>0</v>
      </c>
      <c r="AA112" s="113" t="s">
        <v>862</v>
      </c>
      <c r="AB112" s="272">
        <v>43479</v>
      </c>
      <c r="AC112" s="273">
        <v>0</v>
      </c>
      <c r="AD112" s="269">
        <v>0</v>
      </c>
      <c r="AE112" s="270">
        <v>0</v>
      </c>
      <c r="AF112" s="274" t="s">
        <v>862</v>
      </c>
      <c r="AG112" s="40"/>
      <c r="AH112" s="82"/>
      <c r="AI112" s="82"/>
      <c r="AJ112" s="79"/>
      <c r="AK112" s="40"/>
      <c r="AL112" s="33"/>
      <c r="AM112" s="81"/>
      <c r="AN112" s="82"/>
      <c r="AO112" s="79"/>
      <c r="AP112" s="33"/>
      <c r="AQ112" s="40"/>
      <c r="AR112" s="82"/>
      <c r="AS112" s="82"/>
      <c r="AT112" s="79"/>
      <c r="AU112" s="40"/>
      <c r="AV112" s="40"/>
      <c r="AW112" s="82"/>
      <c r="AX112" s="82"/>
      <c r="AY112" s="79"/>
      <c r="AZ112" s="40"/>
      <c r="BA112" s="33"/>
      <c r="BB112" s="81"/>
      <c r="BC112" s="82"/>
      <c r="BD112" s="79"/>
      <c r="BE112" s="33"/>
      <c r="BF112" s="40"/>
      <c r="BG112" s="82"/>
      <c r="BH112" s="82"/>
      <c r="BI112" s="79"/>
      <c r="BJ112" s="40"/>
      <c r="BL112" s="35"/>
      <c r="BM112" s="35"/>
      <c r="BN112" s="35"/>
      <c r="BQ112" s="35"/>
      <c r="BR112" s="35"/>
      <c r="BS112" s="35"/>
      <c r="BV112" s="35"/>
      <c r="BW112" s="35"/>
      <c r="BX112" s="35"/>
      <c r="CA112" s="35"/>
      <c r="CB112" s="35"/>
      <c r="CC112" s="35"/>
    </row>
    <row r="113" spans="2:82" ht="201" customHeight="1" x14ac:dyDescent="0.25">
      <c r="B113" s="45" t="s">
        <v>502</v>
      </c>
      <c r="C113" s="320" t="s">
        <v>628</v>
      </c>
      <c r="D113" s="45" t="s">
        <v>488</v>
      </c>
      <c r="E113" s="45"/>
      <c r="F113" s="536" t="s">
        <v>470</v>
      </c>
      <c r="G113" s="45" t="s">
        <v>471</v>
      </c>
      <c r="H113" s="382" t="s">
        <v>644</v>
      </c>
      <c r="I113" s="552" t="s">
        <v>467</v>
      </c>
      <c r="J113" s="45" t="s">
        <v>468</v>
      </c>
      <c r="K113" s="45" t="s">
        <v>469</v>
      </c>
      <c r="L113" s="45" t="s">
        <v>761</v>
      </c>
      <c r="M113" s="204"/>
      <c r="N113" s="45" t="s">
        <v>877</v>
      </c>
      <c r="O113" s="45" t="s">
        <v>25</v>
      </c>
      <c r="P113" s="44">
        <v>43191</v>
      </c>
      <c r="Q113" s="76">
        <v>43465</v>
      </c>
      <c r="R113" s="40">
        <v>43195</v>
      </c>
      <c r="S113" s="82">
        <v>2</v>
      </c>
      <c r="T113" s="82">
        <v>2</v>
      </c>
      <c r="U113" s="79">
        <f>+S113/T113</f>
        <v>1</v>
      </c>
      <c r="V113" s="101" t="s">
        <v>836</v>
      </c>
      <c r="W113" s="40">
        <v>43286</v>
      </c>
      <c r="X113" s="82">
        <v>2</v>
      </c>
      <c r="Y113" s="82">
        <v>2</v>
      </c>
      <c r="Z113" s="79">
        <f>+X113/Y113</f>
        <v>1</v>
      </c>
      <c r="AA113" s="101" t="s">
        <v>836</v>
      </c>
      <c r="AB113" s="40" t="s">
        <v>1048</v>
      </c>
      <c r="AC113" s="82">
        <v>0</v>
      </c>
      <c r="AD113" s="82">
        <v>0</v>
      </c>
      <c r="AE113" s="396">
        <v>1</v>
      </c>
      <c r="AF113" s="40" t="s">
        <v>1047</v>
      </c>
      <c r="AG113" s="272">
        <v>43486</v>
      </c>
      <c r="AH113" s="273">
        <v>12</v>
      </c>
      <c r="AI113" s="269">
        <v>14</v>
      </c>
      <c r="AJ113" s="270">
        <f>+AH113/AI113</f>
        <v>0.8571428571428571</v>
      </c>
      <c r="AK113" s="274" t="s">
        <v>1047</v>
      </c>
      <c r="AL113" s="40"/>
      <c r="AM113" s="82"/>
      <c r="AN113" s="82"/>
      <c r="AO113" s="79"/>
      <c r="AP113" s="40"/>
      <c r="AQ113" s="40"/>
      <c r="AR113" s="82"/>
      <c r="AS113" s="82"/>
      <c r="AT113" s="79"/>
      <c r="AU113" s="40"/>
      <c r="AV113" s="33"/>
      <c r="AW113" s="81"/>
      <c r="AX113" s="82"/>
      <c r="AY113" s="79"/>
      <c r="AZ113" s="33"/>
      <c r="BA113" s="40"/>
      <c r="BB113" s="82"/>
      <c r="BC113" s="82"/>
      <c r="BD113" s="79"/>
      <c r="BE113" s="40"/>
      <c r="BF113" s="40"/>
      <c r="BG113" s="82"/>
      <c r="BH113" s="82"/>
      <c r="BI113" s="79"/>
      <c r="BJ113" s="40"/>
      <c r="BK113" s="33"/>
      <c r="BL113" s="81"/>
      <c r="BM113" s="82"/>
      <c r="BN113" s="79"/>
      <c r="BO113" s="33"/>
      <c r="BP113" s="40"/>
      <c r="BQ113" s="82"/>
      <c r="BR113" s="82"/>
      <c r="BS113" s="79"/>
      <c r="BT113" s="40"/>
      <c r="BV113" s="35"/>
      <c r="BW113" s="35"/>
      <c r="BX113" s="35"/>
      <c r="CA113" s="35"/>
      <c r="CB113" s="35"/>
      <c r="CC113" s="35"/>
    </row>
    <row r="114" spans="2:82" ht="165" x14ac:dyDescent="0.25">
      <c r="B114" s="45" t="s">
        <v>502</v>
      </c>
      <c r="C114" s="320" t="s">
        <v>628</v>
      </c>
      <c r="D114" s="45" t="s">
        <v>488</v>
      </c>
      <c r="E114" s="45"/>
      <c r="F114" s="536" t="s">
        <v>476</v>
      </c>
      <c r="G114" s="45" t="s">
        <v>475</v>
      </c>
      <c r="H114" s="382" t="s">
        <v>645</v>
      </c>
      <c r="I114" s="552" t="s">
        <v>472</v>
      </c>
      <c r="J114" s="45" t="s">
        <v>473</v>
      </c>
      <c r="K114" s="45" t="s">
        <v>474</v>
      </c>
      <c r="L114" s="45" t="s">
        <v>407</v>
      </c>
      <c r="M114" s="204"/>
      <c r="N114" s="45" t="s">
        <v>1007</v>
      </c>
      <c r="O114" s="45" t="s">
        <v>43</v>
      </c>
      <c r="P114" s="44">
        <v>43191</v>
      </c>
      <c r="Q114" s="76">
        <v>43465</v>
      </c>
      <c r="R114" s="268">
        <v>76250</v>
      </c>
      <c r="S114" s="269">
        <v>0</v>
      </c>
      <c r="T114" s="269">
        <v>0</v>
      </c>
      <c r="U114" s="270" t="e">
        <f>+S114/T114</f>
        <v>#DIV/0!</v>
      </c>
      <c r="V114" s="268" t="s">
        <v>823</v>
      </c>
      <c r="W114" s="268">
        <v>43479</v>
      </c>
      <c r="X114" s="269">
        <v>4</v>
      </c>
      <c r="Y114" s="269">
        <v>7</v>
      </c>
      <c r="Z114" s="270">
        <f>+X114/Y114</f>
        <v>0.5714285714285714</v>
      </c>
      <c r="AA114" s="271" t="s">
        <v>1047</v>
      </c>
      <c r="AB114" s="33"/>
      <c r="AC114" s="81"/>
      <c r="AD114" s="82"/>
      <c r="AE114" s="79"/>
      <c r="AF114" s="33"/>
      <c r="AG114" s="40"/>
      <c r="AH114" s="82"/>
      <c r="AI114" s="82"/>
      <c r="AJ114" s="79"/>
      <c r="AK114" s="40"/>
      <c r="AL114" s="40"/>
      <c r="AM114" s="82"/>
      <c r="AN114" s="82"/>
      <c r="AO114" s="79"/>
      <c r="AP114" s="40"/>
      <c r="AQ114" s="33"/>
      <c r="AR114" s="81"/>
      <c r="AS114" s="82"/>
      <c r="AT114" s="79"/>
      <c r="AU114" s="33"/>
      <c r="AV114" s="40"/>
      <c r="AW114" s="82"/>
      <c r="AX114" s="82"/>
      <c r="AY114" s="79"/>
      <c r="AZ114" s="40"/>
      <c r="BA114" s="40"/>
      <c r="BB114" s="82"/>
      <c r="BC114" s="82"/>
      <c r="BD114" s="79"/>
      <c r="BE114" s="40"/>
      <c r="BF114" s="33"/>
      <c r="BG114" s="81"/>
      <c r="BH114" s="82"/>
      <c r="BI114" s="79"/>
      <c r="BJ114" s="33"/>
      <c r="BK114" s="40"/>
      <c r="BL114" s="82"/>
      <c r="BM114" s="82"/>
      <c r="BN114" s="79"/>
      <c r="BO114" s="40"/>
      <c r="BP114" s="40"/>
      <c r="BQ114" s="82"/>
      <c r="BR114" s="82"/>
      <c r="BS114" s="79"/>
      <c r="BT114" s="40"/>
      <c r="BU114" s="33"/>
      <c r="BV114" s="81"/>
      <c r="BW114" s="82"/>
      <c r="BX114" s="79"/>
      <c r="BY114" s="33"/>
      <c r="BZ114" s="40"/>
      <c r="CA114" s="82"/>
      <c r="CB114" s="82"/>
      <c r="CC114" s="79"/>
      <c r="CD114" s="40"/>
    </row>
    <row r="115" spans="2:82" ht="186.75" customHeight="1" x14ac:dyDescent="0.25">
      <c r="B115" s="45" t="s">
        <v>502</v>
      </c>
      <c r="C115" s="320" t="s">
        <v>628</v>
      </c>
      <c r="D115" s="45" t="s">
        <v>488</v>
      </c>
      <c r="E115" s="45"/>
      <c r="F115" s="536" t="s">
        <v>478</v>
      </c>
      <c r="G115" s="45" t="s">
        <v>477</v>
      </c>
      <c r="H115" s="382" t="s">
        <v>646</v>
      </c>
      <c r="I115" s="552" t="s">
        <v>883</v>
      </c>
      <c r="J115" s="45" t="s">
        <v>479</v>
      </c>
      <c r="K115" s="45" t="s">
        <v>480</v>
      </c>
      <c r="L115" s="45" t="s">
        <v>763</v>
      </c>
      <c r="M115" s="204"/>
      <c r="N115" s="45" t="s">
        <v>768</v>
      </c>
      <c r="O115" s="45" t="s">
        <v>43</v>
      </c>
      <c r="P115" s="44">
        <v>43101</v>
      </c>
      <c r="Q115" s="76">
        <v>43465</v>
      </c>
      <c r="R115" s="40">
        <v>43299</v>
      </c>
      <c r="S115" s="82">
        <v>21693</v>
      </c>
      <c r="T115" s="82">
        <v>2055</v>
      </c>
      <c r="U115" s="386">
        <f>+S115/T115</f>
        <v>10.556204379562043</v>
      </c>
      <c r="V115" s="101" t="s">
        <v>816</v>
      </c>
      <c r="W115" s="268">
        <v>43483</v>
      </c>
      <c r="X115" s="269">
        <v>5113</v>
      </c>
      <c r="Y115" s="269">
        <v>1272</v>
      </c>
      <c r="Z115" s="388">
        <f>+X115/Y115</f>
        <v>4.0196540880503147</v>
      </c>
      <c r="AA115" s="271" t="s">
        <v>816</v>
      </c>
      <c r="AB115" s="33"/>
      <c r="AC115" s="81"/>
      <c r="AD115" s="82"/>
      <c r="AE115" s="79"/>
      <c r="AF115" s="33"/>
      <c r="AG115" s="40"/>
      <c r="AH115" s="82"/>
      <c r="AI115" s="82"/>
      <c r="AJ115" s="79"/>
      <c r="AK115" s="40"/>
      <c r="AL115" s="40"/>
      <c r="AM115" s="82"/>
      <c r="AN115" s="82"/>
      <c r="AO115" s="79"/>
      <c r="AP115" s="40"/>
      <c r="AQ115" s="33"/>
      <c r="AR115" s="81"/>
      <c r="AS115" s="82"/>
      <c r="AT115" s="79"/>
      <c r="AU115" s="33"/>
      <c r="AV115" s="40"/>
      <c r="AW115" s="82"/>
      <c r="AX115" s="82"/>
      <c r="AY115" s="79"/>
      <c r="AZ115" s="40"/>
      <c r="BA115" s="40"/>
      <c r="BB115" s="82"/>
      <c r="BC115" s="82"/>
      <c r="BD115" s="79"/>
      <c r="BE115" s="40"/>
      <c r="BF115" s="33"/>
      <c r="BG115" s="81"/>
      <c r="BH115" s="82"/>
      <c r="BI115" s="79"/>
      <c r="BJ115" s="33"/>
      <c r="BK115" s="40"/>
      <c r="BL115" s="82"/>
      <c r="BM115" s="82"/>
      <c r="BN115" s="79"/>
      <c r="BO115" s="40"/>
      <c r="BQ115" s="35"/>
      <c r="BR115" s="35"/>
      <c r="BS115" s="35"/>
      <c r="BV115" s="35"/>
      <c r="BW115" s="35"/>
      <c r="BX115" s="35"/>
      <c r="CA115" s="35"/>
      <c r="CB115" s="35"/>
      <c r="CC115" s="35"/>
    </row>
    <row r="116" spans="2:82" ht="165" customHeight="1" x14ac:dyDescent="0.25">
      <c r="B116" s="45" t="s">
        <v>502</v>
      </c>
      <c r="C116" s="320" t="s">
        <v>628</v>
      </c>
      <c r="D116" s="45" t="s">
        <v>488</v>
      </c>
      <c r="E116" s="45"/>
      <c r="F116" s="536" t="s">
        <v>484</v>
      </c>
      <c r="G116" s="45" t="s">
        <v>483</v>
      </c>
      <c r="H116" s="382" t="s">
        <v>647</v>
      </c>
      <c r="I116" s="552" t="s">
        <v>884</v>
      </c>
      <c r="J116" s="45" t="s">
        <v>481</v>
      </c>
      <c r="K116" s="45" t="s">
        <v>482</v>
      </c>
      <c r="L116" s="45" t="s">
        <v>763</v>
      </c>
      <c r="M116" s="204"/>
      <c r="N116" s="45" t="s">
        <v>878</v>
      </c>
      <c r="O116" s="45" t="s">
        <v>43</v>
      </c>
      <c r="P116" s="44">
        <v>43101</v>
      </c>
      <c r="Q116" s="76">
        <v>43465</v>
      </c>
      <c r="R116" s="40">
        <v>43299</v>
      </c>
      <c r="S116" s="387">
        <v>9817</v>
      </c>
      <c r="T116" s="82">
        <v>1007</v>
      </c>
      <c r="U116" s="386">
        <f>+S116/T116</f>
        <v>9.7487586891757694</v>
      </c>
      <c r="V116" s="101" t="s">
        <v>816</v>
      </c>
      <c r="W116" s="268">
        <v>43483</v>
      </c>
      <c r="X116" s="269">
        <v>18386</v>
      </c>
      <c r="Y116" s="269">
        <v>2329</v>
      </c>
      <c r="Z116" s="388">
        <f>+X116/Y116</f>
        <v>7.8943752683555175</v>
      </c>
      <c r="AA116" s="271" t="s">
        <v>816</v>
      </c>
      <c r="AB116" s="33"/>
      <c r="AC116" s="81"/>
      <c r="AD116" s="82"/>
      <c r="AE116" s="79"/>
      <c r="AF116" s="33"/>
      <c r="AG116" s="40"/>
      <c r="AH116" s="82"/>
      <c r="AI116" s="82"/>
      <c r="AJ116" s="79"/>
      <c r="AK116" s="40"/>
      <c r="AL116" s="40"/>
      <c r="AM116" s="82"/>
      <c r="AN116" s="82"/>
      <c r="AO116" s="79"/>
      <c r="AP116" s="40"/>
      <c r="AQ116" s="33"/>
      <c r="AR116" s="81"/>
      <c r="AS116" s="82"/>
      <c r="AT116" s="79"/>
      <c r="AU116" s="33"/>
      <c r="AV116" s="40"/>
      <c r="AW116" s="82"/>
      <c r="AX116" s="82"/>
      <c r="AY116" s="79"/>
      <c r="AZ116" s="40"/>
      <c r="BA116" s="40"/>
      <c r="BB116" s="82"/>
      <c r="BC116" s="82"/>
      <c r="BD116" s="79"/>
      <c r="BE116" s="40"/>
      <c r="BF116" s="33"/>
      <c r="BG116" s="81"/>
      <c r="BH116" s="82"/>
      <c r="BI116" s="79"/>
      <c r="BJ116" s="33"/>
      <c r="BK116" s="40"/>
      <c r="BL116" s="82"/>
      <c r="BM116" s="82"/>
      <c r="BN116" s="79"/>
      <c r="BO116" s="40"/>
      <c r="BQ116" s="35"/>
      <c r="BR116" s="35"/>
      <c r="BS116" s="35"/>
      <c r="BV116" s="35"/>
      <c r="BW116" s="35"/>
      <c r="BX116" s="35"/>
      <c r="CA116" s="35"/>
      <c r="CB116" s="35"/>
      <c r="CC116" s="35"/>
    </row>
    <row r="117" spans="2:82" ht="165" customHeight="1" x14ac:dyDescent="0.25">
      <c r="B117" s="45" t="s">
        <v>502</v>
      </c>
      <c r="C117" s="320" t="s">
        <v>628</v>
      </c>
      <c r="D117" s="45" t="s">
        <v>488</v>
      </c>
      <c r="E117" s="45"/>
      <c r="F117" s="536" t="s">
        <v>487</v>
      </c>
      <c r="G117" s="45" t="s">
        <v>483</v>
      </c>
      <c r="H117" s="382" t="s">
        <v>795</v>
      </c>
      <c r="I117" s="552" t="s">
        <v>882</v>
      </c>
      <c r="J117" s="45" t="s">
        <v>485</v>
      </c>
      <c r="K117" s="45" t="s">
        <v>486</v>
      </c>
      <c r="L117" s="45" t="s">
        <v>763</v>
      </c>
      <c r="M117" s="204"/>
      <c r="N117" s="45" t="s">
        <v>881</v>
      </c>
      <c r="O117" s="45" t="s">
        <v>43</v>
      </c>
      <c r="P117" s="44">
        <v>43101</v>
      </c>
      <c r="Q117" s="76">
        <v>43465</v>
      </c>
      <c r="R117" s="40">
        <v>43299</v>
      </c>
      <c r="S117" s="82">
        <v>32092</v>
      </c>
      <c r="T117" s="82">
        <v>2143</v>
      </c>
      <c r="U117" s="386">
        <f>+S117/T117</f>
        <v>14.975268315445637</v>
      </c>
      <c r="V117" s="101" t="s">
        <v>816</v>
      </c>
      <c r="W117" s="268">
        <v>43483</v>
      </c>
      <c r="X117" s="269">
        <v>7374</v>
      </c>
      <c r="Y117" s="269">
        <v>1055</v>
      </c>
      <c r="Z117" s="388">
        <f>+X117/Y117</f>
        <v>6.9895734597156398</v>
      </c>
      <c r="AA117" s="271" t="s">
        <v>816</v>
      </c>
      <c r="AB117" s="33"/>
      <c r="AC117" s="81"/>
      <c r="AD117" s="82"/>
      <c r="AE117" s="79"/>
      <c r="AF117" s="33"/>
      <c r="AG117" s="40"/>
      <c r="AH117" s="82"/>
      <c r="AI117" s="82"/>
      <c r="AJ117" s="79"/>
      <c r="AK117" s="40"/>
      <c r="AL117" s="40"/>
      <c r="AM117" s="82"/>
      <c r="AN117" s="82"/>
      <c r="AO117" s="79"/>
      <c r="AP117" s="40"/>
      <c r="AQ117" s="33"/>
      <c r="AR117" s="81"/>
      <c r="AS117" s="82"/>
      <c r="AT117" s="79"/>
      <c r="AU117" s="33"/>
      <c r="AV117" s="40"/>
      <c r="AW117" s="82"/>
      <c r="AX117" s="82"/>
      <c r="AY117" s="79"/>
      <c r="AZ117" s="40"/>
      <c r="BA117" s="40"/>
      <c r="BB117" s="82"/>
      <c r="BC117" s="82"/>
      <c r="BD117" s="79"/>
      <c r="BE117" s="40"/>
      <c r="BF117" s="33"/>
      <c r="BG117" s="81"/>
      <c r="BH117" s="82"/>
      <c r="BI117" s="79"/>
      <c r="BJ117" s="33"/>
      <c r="BK117" s="40"/>
      <c r="BL117" s="82"/>
      <c r="BM117" s="82"/>
      <c r="BN117" s="79"/>
      <c r="BO117" s="40"/>
      <c r="BQ117" s="35"/>
      <c r="BR117" s="35"/>
      <c r="BS117" s="35"/>
      <c r="BV117" s="35"/>
      <c r="BW117" s="35"/>
      <c r="BX117" s="35"/>
      <c r="CA117" s="35"/>
      <c r="CB117" s="35"/>
      <c r="CC117" s="35"/>
    </row>
  </sheetData>
  <autoFilter ref="A12:CD117">
    <filterColumn colId="7" showButton="0"/>
    <filterColumn colId="9" showButton="0"/>
    <filterColumn colId="18" showButton="0"/>
    <filterColumn colId="19" showButton="0"/>
    <filterColumn colId="20" showButton="0"/>
    <filterColumn colId="23" showButton="0"/>
    <filterColumn colId="24" showButton="0"/>
    <filterColumn colId="25" showButton="0"/>
    <filterColumn colId="28" showButton="0"/>
    <filterColumn colId="29" showButton="0"/>
    <filterColumn colId="30" showButton="0"/>
    <filterColumn colId="33" showButton="0"/>
    <filterColumn colId="34" showButton="0"/>
    <filterColumn colId="35" showButton="0"/>
    <filterColumn colId="38" showButton="0"/>
    <filterColumn colId="39" showButton="0"/>
    <filterColumn colId="40" showButton="0"/>
    <filterColumn colId="43" showButton="0"/>
    <filterColumn colId="44" showButton="0"/>
    <filterColumn colId="45" showButton="0"/>
    <filterColumn colId="48" showButton="0"/>
    <filterColumn colId="49" showButton="0"/>
    <filterColumn colId="50" showButton="0"/>
    <filterColumn colId="53" showButton="0"/>
    <filterColumn colId="54" showButton="0"/>
    <filterColumn colId="55" showButton="0"/>
    <filterColumn colId="58" showButton="0"/>
    <filterColumn colId="59" showButton="0"/>
    <filterColumn colId="60" showButton="0"/>
    <filterColumn colId="63" showButton="0"/>
    <filterColumn colId="64" showButton="0"/>
    <filterColumn colId="65" showButton="0"/>
    <filterColumn colId="68" showButton="0"/>
    <filterColumn colId="69" showButton="0"/>
    <filterColumn colId="70" showButton="0"/>
    <filterColumn colId="73" showButton="0"/>
    <filterColumn colId="74" showButton="0"/>
    <filterColumn colId="75" showButton="0"/>
    <filterColumn colId="78" showButton="0"/>
    <filterColumn colId="79" showButton="0"/>
    <filterColumn colId="80" showButton="0"/>
  </autoFilter>
  <mergeCells count="120">
    <mergeCell ref="AQ56:AQ57"/>
    <mergeCell ref="AR56:AR57"/>
    <mergeCell ref="AS56:AS57"/>
    <mergeCell ref="AT56:AT57"/>
    <mergeCell ref="AK56:AK57"/>
    <mergeCell ref="AL56:AL57"/>
    <mergeCell ref="AH56:AH57"/>
    <mergeCell ref="AU56:AU57"/>
    <mergeCell ref="BI56:BI57"/>
    <mergeCell ref="AV56:AV57"/>
    <mergeCell ref="AW56:AW57"/>
    <mergeCell ref="AX56:AX57"/>
    <mergeCell ref="AY56:AY57"/>
    <mergeCell ref="BJ56:BJ57"/>
    <mergeCell ref="AZ56:AZ57"/>
    <mergeCell ref="BA56:BA57"/>
    <mergeCell ref="BB56:BB57"/>
    <mergeCell ref="BC56:BC57"/>
    <mergeCell ref="BD56:BD57"/>
    <mergeCell ref="BE56:BE57"/>
    <mergeCell ref="BF56:BF57"/>
    <mergeCell ref="BG56:BG57"/>
    <mergeCell ref="BH56:BH57"/>
    <mergeCell ref="BB12:BE12"/>
    <mergeCell ref="BF12:BF13"/>
    <mergeCell ref="BG12:BJ12"/>
    <mergeCell ref="BK12:BK13"/>
    <mergeCell ref="AG11:AK11"/>
    <mergeCell ref="AB12:AB13"/>
    <mergeCell ref="AC12:AF12"/>
    <mergeCell ref="AG12:AG13"/>
    <mergeCell ref="AH12:AK12"/>
    <mergeCell ref="H56:H57"/>
    <mergeCell ref="BZ12:BZ13"/>
    <mergeCell ref="CA12:CD12"/>
    <mergeCell ref="BP11:BT11"/>
    <mergeCell ref="BU11:BY11"/>
    <mergeCell ref="BP12:BP13"/>
    <mergeCell ref="BQ12:BT12"/>
    <mergeCell ref="BU12:BU13"/>
    <mergeCell ref="BV12:BY12"/>
    <mergeCell ref="BZ11:CD11"/>
    <mergeCell ref="BL12:BO12"/>
    <mergeCell ref="BF11:BJ11"/>
    <mergeCell ref="BK11:BO11"/>
    <mergeCell ref="AL11:AP11"/>
    <mergeCell ref="AQ11:AU11"/>
    <mergeCell ref="AV11:AZ11"/>
    <mergeCell ref="BA11:BE11"/>
    <mergeCell ref="AL12:AL13"/>
    <mergeCell ref="AM12:AP12"/>
    <mergeCell ref="AQ12:AQ13"/>
    <mergeCell ref="AR12:AU12"/>
    <mergeCell ref="AV12:AV13"/>
    <mergeCell ref="AW12:AZ12"/>
    <mergeCell ref="BA12:BA13"/>
    <mergeCell ref="B1:B8"/>
    <mergeCell ref="C1:Q8"/>
    <mergeCell ref="H12:I13"/>
    <mergeCell ref="S12:V12"/>
    <mergeCell ref="R12:R13"/>
    <mergeCell ref="R11:V11"/>
    <mergeCell ref="G12:G13"/>
    <mergeCell ref="R2:T2"/>
    <mergeCell ref="M12:M13"/>
    <mergeCell ref="B12:B13"/>
    <mergeCell ref="C12:C13"/>
    <mergeCell ref="D12:D13"/>
    <mergeCell ref="R3:S3"/>
    <mergeCell ref="R4:S4"/>
    <mergeCell ref="R5:S5"/>
    <mergeCell ref="R6:S6"/>
    <mergeCell ref="R7:S7"/>
    <mergeCell ref="R8:S10"/>
    <mergeCell ref="T8:T10"/>
    <mergeCell ref="R56:R57"/>
    <mergeCell ref="S56:S57"/>
    <mergeCell ref="T56:T57"/>
    <mergeCell ref="U56:U57"/>
    <mergeCell ref="V56:V57"/>
    <mergeCell ref="J56:J57"/>
    <mergeCell ref="K56:K57"/>
    <mergeCell ref="L56:L57"/>
    <mergeCell ref="N56:N57"/>
    <mergeCell ref="O56:O57"/>
    <mergeCell ref="P56:P57"/>
    <mergeCell ref="Q56:Q57"/>
    <mergeCell ref="W11:AA11"/>
    <mergeCell ref="W12:W13"/>
    <mergeCell ref="X12:AA12"/>
    <mergeCell ref="AB11:AF11"/>
    <mergeCell ref="Q12:Q13"/>
    <mergeCell ref="J12:K12"/>
    <mergeCell ref="L12:L13"/>
    <mergeCell ref="N12:N13"/>
    <mergeCell ref="O12:O13"/>
    <mergeCell ref="F109:F110"/>
    <mergeCell ref="P12:P13"/>
    <mergeCell ref="G56:G57"/>
    <mergeCell ref="E12:E13"/>
    <mergeCell ref="AM56:AM57"/>
    <mergeCell ref="AN56:AN57"/>
    <mergeCell ref="AO56:AO57"/>
    <mergeCell ref="AP56:AP57"/>
    <mergeCell ref="Y56:Y57"/>
    <mergeCell ref="Z56:Z57"/>
    <mergeCell ref="AA56:AA57"/>
    <mergeCell ref="AB56:AB57"/>
    <mergeCell ref="AC56:AC57"/>
    <mergeCell ref="AD56:AD57"/>
    <mergeCell ref="AE56:AE57"/>
    <mergeCell ref="AF56:AF57"/>
    <mergeCell ref="AG56:AG57"/>
    <mergeCell ref="AI56:AI57"/>
    <mergeCell ref="AJ56:AJ57"/>
    <mergeCell ref="I56:I57"/>
    <mergeCell ref="F56:F57"/>
    <mergeCell ref="F12:F13"/>
    <mergeCell ref="W56:W57"/>
    <mergeCell ref="X56:X57"/>
  </mergeCells>
  <conditionalFormatting sqref="U18">
    <cfRule type="cellIs" dxfId="509" priority="584" operator="lessThan">
      <formula>0.85</formula>
    </cfRule>
  </conditionalFormatting>
  <conditionalFormatting sqref="U17">
    <cfRule type="cellIs" dxfId="508" priority="582" operator="lessThan">
      <formula>0.85</formula>
    </cfRule>
  </conditionalFormatting>
  <conditionalFormatting sqref="U19">
    <cfRule type="cellIs" dxfId="507" priority="578" operator="lessThan">
      <formula>0.85</formula>
    </cfRule>
  </conditionalFormatting>
  <conditionalFormatting sqref="U29">
    <cfRule type="cellIs" dxfId="506" priority="576" operator="lessThan">
      <formula>0.9</formula>
    </cfRule>
  </conditionalFormatting>
  <conditionalFormatting sqref="Z29">
    <cfRule type="cellIs" dxfId="505" priority="575" operator="lessThan">
      <formula>0.9</formula>
    </cfRule>
  </conditionalFormatting>
  <conditionalFormatting sqref="AE29">
    <cfRule type="cellIs" dxfId="504" priority="574" operator="lessThan">
      <formula>0.9</formula>
    </cfRule>
  </conditionalFormatting>
  <conditionalFormatting sqref="AJ29">
    <cfRule type="cellIs" dxfId="503" priority="573" operator="lessThan">
      <formula>0.9</formula>
    </cfRule>
  </conditionalFormatting>
  <conditionalFormatting sqref="AO29">
    <cfRule type="cellIs" dxfId="502" priority="572" operator="lessThan">
      <formula>0.9</formula>
    </cfRule>
  </conditionalFormatting>
  <conditionalFormatting sqref="AT29">
    <cfRule type="cellIs" dxfId="501" priority="571" operator="lessThan">
      <formula>0.9</formula>
    </cfRule>
  </conditionalFormatting>
  <conditionalFormatting sqref="U31">
    <cfRule type="cellIs" dxfId="500" priority="570" operator="lessThan">
      <formula>0.9</formula>
    </cfRule>
  </conditionalFormatting>
  <conditionalFormatting sqref="AO31">
    <cfRule type="cellIs" dxfId="499" priority="566" operator="lessThan">
      <formula>0.9</formula>
    </cfRule>
  </conditionalFormatting>
  <conditionalFormatting sqref="AT31">
    <cfRule type="cellIs" dxfId="498" priority="565" operator="lessThan">
      <formula>0.9</formula>
    </cfRule>
  </conditionalFormatting>
  <conditionalFormatting sqref="V25:V33 V114:V1048576 AP1:AP16 AP25:AP28 AP36:AP39 AP114 AP118:AP1048576 V60:V70 AF113 AP110 V90:V95 AP70:AP80 V36:V39 V42:V54 V80:V83 AP84:AP91 AP95:AP97 AP100:AP104 AA99 V97 V99:V110 AF98 AP106 AA107 AA115:AA117 V1:V23 AP30">
    <cfRule type="cellIs" dxfId="497" priority="561" operator="equal">
      <formula>"SIN EVIDENCIA"</formula>
    </cfRule>
    <cfRule type="cellIs" dxfId="496" priority="564" operator="equal">
      <formula>"SIN EVIDENCIA"</formula>
    </cfRule>
  </conditionalFormatting>
  <conditionalFormatting sqref="AA25:AA26 AK25:AK27 AK1:AK16 AP1:AP16 V32 AP25:AP28 AK30 AP36:AP39 AP114 AK114 AP118:AP1048576 AK118:AK1048576 V115:V117 AF113 AK110 AP110 AK36:AK42 AK45:AK51 AA30 AA45:AA49 V42:V46 AP70:AP80 AK70:AK80 AA1:AA17 AA20:AA22 AA39:AA42 V48:V52 AA60:AA68 AA80:AA83 V69 AA86 AP84:AP91 AK84:AK91 AP95:AP97 AP100:AP104 AK100:AK104 V99 AK95:AK97 AF98 AP106 AK106 V107 AA90:AA1048576 AP30 AA32:AA33 AA53:AA54">
    <cfRule type="cellIs" dxfId="495" priority="560" operator="equal">
      <formula>"SIN EVIDENCIA"</formula>
    </cfRule>
  </conditionalFormatting>
  <conditionalFormatting sqref="AF25:AF27 AF1:AF16 V17:V19 AF30 V33 V109 V60:V63 AF100:AF104 AF106 V81:V83 V54:V55 AF113:AF1048576 AF110 V111:V112 AF36:AF42 AF46 AF70:AF75 V65:V69 AF95:AF97 V92:V94 AF84:AF91 AF49:AF51 AF77:AF80">
    <cfRule type="cellIs" dxfId="494" priority="548" operator="equal">
      <formula>"SIN EVIDENCIA"</formula>
    </cfRule>
    <cfRule type="cellIs" dxfId="493" priority="551" operator="equal">
      <formula>"SIN EVIDENCIA"</formula>
    </cfRule>
    <cfRule type="cellIs" dxfId="492" priority="559" operator="equal">
      <formula>"SIN EVIDENCIA"</formula>
    </cfRule>
  </conditionalFormatting>
  <conditionalFormatting sqref="AA32">
    <cfRule type="cellIs" dxfId="491" priority="558" operator="equal">
      <formula>"SIN EVIDENCIA"</formula>
    </cfRule>
  </conditionalFormatting>
  <conditionalFormatting sqref="V64 AU110 AU84:AU91 AU70:AU80 AU95:AU97 AU1:AU13 AU25:AU26 V27:V28 AU30 AA33 AK113 AU114 AU118:AU1048576 AF115:AF117 V39:V40 AF41 AA42:AA43 AA20:AA23 AA45:AA49 AU100:AU104 AF99 AU106 AF107:AF108 V14:V15">
    <cfRule type="cellIs" dxfId="490" priority="553" operator="equal">
      <formula>"SIN EVIDENCIA"</formula>
    </cfRule>
    <cfRule type="cellIs" dxfId="489" priority="554" operator="equal">
      <formula>"SIN EVIDENCIA"</formula>
    </cfRule>
  </conditionalFormatting>
  <conditionalFormatting sqref="V69">
    <cfRule type="cellIs" dxfId="488" priority="544" operator="equal">
      <formula>"SIN EVIDENCIA"</formula>
    </cfRule>
  </conditionalFormatting>
  <conditionalFormatting sqref="AA69">
    <cfRule type="cellIs" dxfId="487" priority="541" operator="equal">
      <formula>"SIN EVIDENCIA"</formula>
    </cfRule>
    <cfRule type="cellIs" dxfId="486" priority="542" operator="equal">
      <formula>"SIN EVIDENCIA"</formula>
    </cfRule>
    <cfRule type="cellIs" dxfId="485" priority="543" operator="equal">
      <formula>"SIN EVIDENCIA"</formula>
    </cfRule>
  </conditionalFormatting>
  <conditionalFormatting sqref="AA69">
    <cfRule type="cellIs" dxfId="484" priority="540" operator="equal">
      <formula>"SIN EVIDENCIA"</formula>
    </cfRule>
  </conditionalFormatting>
  <conditionalFormatting sqref="Z69">
    <cfRule type="cellIs" dxfId="483" priority="539" operator="lessThan">
      <formula>0.9</formula>
    </cfRule>
  </conditionalFormatting>
  <conditionalFormatting sqref="V58">
    <cfRule type="cellIs" dxfId="482" priority="524" operator="equal">
      <formula>"SIN EVIDENCIA"</formula>
    </cfRule>
    <cfRule type="cellIs" dxfId="481" priority="525" operator="equal">
      <formula>"SIN EVIDENCIA"</formula>
    </cfRule>
    <cfRule type="cellIs" dxfId="480" priority="527" operator="equal">
      <formula>"SIN EVIDENCIA"</formula>
    </cfRule>
  </conditionalFormatting>
  <conditionalFormatting sqref="U58">
    <cfRule type="cellIs" dxfId="479" priority="523" operator="lessThan">
      <formula>0.9</formula>
    </cfRule>
  </conditionalFormatting>
  <conditionalFormatting sqref="Z58">
    <cfRule type="cellIs" dxfId="478" priority="519" operator="lessThan">
      <formula>0.9</formula>
    </cfRule>
  </conditionalFormatting>
  <conditionalFormatting sqref="V59">
    <cfRule type="cellIs" dxfId="477" priority="516" operator="equal">
      <formula>"SIN EVIDENCIA"</formula>
    </cfRule>
    <cfRule type="cellIs" dxfId="476" priority="517" operator="equal">
      <formula>"SIN EVIDENCIA"</formula>
    </cfRule>
    <cfRule type="cellIs" dxfId="475" priority="518" operator="equal">
      <formula>"SIN EVIDENCIA"</formula>
    </cfRule>
  </conditionalFormatting>
  <conditionalFormatting sqref="U59">
    <cfRule type="cellIs" dxfId="474" priority="515" operator="lessThan">
      <formula>0.9</formula>
    </cfRule>
  </conditionalFormatting>
  <conditionalFormatting sqref="Z59">
    <cfRule type="cellIs" dxfId="473" priority="511" operator="lessThan">
      <formula>0.9</formula>
    </cfRule>
  </conditionalFormatting>
  <conditionalFormatting sqref="U14">
    <cfRule type="cellIs" dxfId="472" priority="510" operator="lessThan">
      <formula>0.9</formula>
    </cfRule>
  </conditionalFormatting>
  <conditionalFormatting sqref="V16">
    <cfRule type="cellIs" dxfId="471" priority="508" operator="equal">
      <formula>"SIN EVIDENCIA"</formula>
    </cfRule>
    <cfRule type="cellIs" dxfId="470" priority="509" operator="equal">
      <formula>"SIN EVIDENCIA"</formula>
    </cfRule>
  </conditionalFormatting>
  <conditionalFormatting sqref="U16">
    <cfRule type="cellIs" dxfId="469" priority="507" operator="lessThan">
      <formula>0.9</formula>
    </cfRule>
  </conditionalFormatting>
  <conditionalFormatting sqref="U39">
    <cfRule type="cellIs" dxfId="468" priority="506" operator="lessThan">
      <formula>0.85</formula>
    </cfRule>
  </conditionalFormatting>
  <conditionalFormatting sqref="U40">
    <cfRule type="cellIs" dxfId="467" priority="505" operator="lessThan">
      <formula>0.85</formula>
    </cfRule>
  </conditionalFormatting>
  <conditionalFormatting sqref="V98">
    <cfRule type="cellIs" dxfId="466" priority="504" operator="equal">
      <formula>"SIN EVIDENCIA"</formula>
    </cfRule>
  </conditionalFormatting>
  <conditionalFormatting sqref="AA113">
    <cfRule type="cellIs" dxfId="465" priority="497" operator="equal">
      <formula>"SIN EVIDENCIA"</formula>
    </cfRule>
    <cfRule type="cellIs" dxfId="464" priority="498" operator="equal">
      <formula>"SIN EVIDENCIA"</formula>
    </cfRule>
  </conditionalFormatting>
  <conditionalFormatting sqref="V24">
    <cfRule type="cellIs" dxfId="463" priority="490" operator="equal">
      <formula>"SIN EVIDENCIA"</formula>
    </cfRule>
    <cfRule type="cellIs" dxfId="462" priority="491" operator="equal">
      <formula>"SIN EVIDENCIA"</formula>
    </cfRule>
    <cfRule type="cellIs" dxfId="461" priority="493" operator="equal">
      <formula>"SIN EVIDENCIA"</formula>
    </cfRule>
  </conditionalFormatting>
  <conditionalFormatting sqref="U28 U46:U52">
    <cfRule type="cellIs" dxfId="460" priority="481" operator="lessThan">
      <formula>0.8</formula>
    </cfRule>
  </conditionalFormatting>
  <conditionalFormatting sqref="U27">
    <cfRule type="cellIs" dxfId="459" priority="480" operator="lessThan">
      <formula>0.8</formula>
    </cfRule>
  </conditionalFormatting>
  <conditionalFormatting sqref="V35">
    <cfRule type="cellIs" dxfId="458" priority="478" operator="equal">
      <formula>"SIN EVIDENCIA"</formula>
    </cfRule>
    <cfRule type="cellIs" dxfId="457" priority="479" operator="equal">
      <formula>"SIN EVIDENCIA"</formula>
    </cfRule>
  </conditionalFormatting>
  <conditionalFormatting sqref="U35">
    <cfRule type="cellIs" dxfId="456" priority="477" operator="lessThan">
      <formula>0.8</formula>
    </cfRule>
  </conditionalFormatting>
  <conditionalFormatting sqref="V36">
    <cfRule type="cellIs" dxfId="455" priority="475" operator="equal">
      <formula>"SIN EVIDENCIA"</formula>
    </cfRule>
    <cfRule type="cellIs" dxfId="454" priority="476" operator="equal">
      <formula>"SIN EVIDENCIA"</formula>
    </cfRule>
  </conditionalFormatting>
  <conditionalFormatting sqref="U36">
    <cfRule type="cellIs" dxfId="453" priority="474" operator="lessThan">
      <formula>0.8</formula>
    </cfRule>
  </conditionalFormatting>
  <conditionalFormatting sqref="V37">
    <cfRule type="cellIs" dxfId="452" priority="472" operator="equal">
      <formula>"SIN EVIDENCIA"</formula>
    </cfRule>
    <cfRule type="cellIs" dxfId="451" priority="473" operator="equal">
      <formula>"SIN EVIDENCIA"</formula>
    </cfRule>
  </conditionalFormatting>
  <conditionalFormatting sqref="U37">
    <cfRule type="cellIs" dxfId="450" priority="471" operator="lessThan">
      <formula>0.8</formula>
    </cfRule>
  </conditionalFormatting>
  <conditionalFormatting sqref="V38">
    <cfRule type="cellIs" dxfId="449" priority="469" operator="equal">
      <formula>"SIN EVIDENCIA"</formula>
    </cfRule>
    <cfRule type="cellIs" dxfId="448" priority="470" operator="equal">
      <formula>"SIN EVIDENCIA"</formula>
    </cfRule>
  </conditionalFormatting>
  <conditionalFormatting sqref="U38">
    <cfRule type="cellIs" dxfId="447" priority="468" operator="lessThan">
      <formula>0.8</formula>
    </cfRule>
  </conditionalFormatting>
  <conditionalFormatting sqref="AA111">
    <cfRule type="cellIs" dxfId="446" priority="465" operator="equal">
      <formula>"SIN EVIDENCIA"</formula>
    </cfRule>
    <cfRule type="cellIs" dxfId="445" priority="466" operator="equal">
      <formula>"SIN EVIDENCIA"</formula>
    </cfRule>
    <cfRule type="cellIs" dxfId="444" priority="467" operator="equal">
      <formula>"SIN EVIDENCIA"</formula>
    </cfRule>
  </conditionalFormatting>
  <conditionalFormatting sqref="AA112">
    <cfRule type="cellIs" dxfId="443" priority="449" operator="equal">
      <formula>"SIN EVIDENCIA"</formula>
    </cfRule>
    <cfRule type="cellIs" dxfId="442" priority="450" operator="equal">
      <formula>"SIN EVIDENCIA"</formula>
    </cfRule>
    <cfRule type="cellIs" dxfId="441" priority="451" operator="equal">
      <formula>"SIN EVIDENCIA"</formula>
    </cfRule>
  </conditionalFormatting>
  <conditionalFormatting sqref="U45">
    <cfRule type="cellIs" dxfId="440" priority="448" operator="lessThan">
      <formula>0.8</formula>
    </cfRule>
  </conditionalFormatting>
  <conditionalFormatting sqref="G45">
    <cfRule type="cellIs" dxfId="439" priority="447" operator="lessThan">
      <formula>0.8</formula>
    </cfRule>
  </conditionalFormatting>
  <conditionalFormatting sqref="AA98">
    <cfRule type="cellIs" dxfId="438" priority="444" operator="equal">
      <formula>"SIN EVIDENCIA"</formula>
    </cfRule>
  </conditionalFormatting>
  <conditionalFormatting sqref="U24">
    <cfRule type="cellIs" dxfId="437" priority="443" operator="lessThan">
      <formula>0.8</formula>
    </cfRule>
  </conditionalFormatting>
  <conditionalFormatting sqref="Z55">
    <cfRule type="cellIs" dxfId="436" priority="437" operator="lessThan">
      <formula>0.83</formula>
    </cfRule>
  </conditionalFormatting>
  <conditionalFormatting sqref="U55">
    <cfRule type="cellIs" dxfId="435" priority="436" operator="lessThan">
      <formula>0.83</formula>
    </cfRule>
  </conditionalFormatting>
  <conditionalFormatting sqref="AA109">
    <cfRule type="cellIs" dxfId="434" priority="431" operator="equal">
      <formula>"SIN EVIDENCIA"</formula>
    </cfRule>
    <cfRule type="cellIs" dxfId="433" priority="432" operator="equal">
      <formula>"SIN EVIDENCIA"</formula>
    </cfRule>
    <cfRule type="cellIs" dxfId="432" priority="433" operator="equal">
      <formula>"SIN EVIDENCIA"</formula>
    </cfRule>
  </conditionalFormatting>
  <conditionalFormatting sqref="V113">
    <cfRule type="cellIs" dxfId="431" priority="429" operator="equal">
      <formula>"SIN EVIDENCIA"</formula>
    </cfRule>
    <cfRule type="cellIs" dxfId="430" priority="430" operator="equal">
      <formula>"SIN EVIDENCIA"</formula>
    </cfRule>
  </conditionalFormatting>
  <conditionalFormatting sqref="AA62">
    <cfRule type="cellIs" dxfId="429" priority="420" operator="equal">
      <formula>"SIN EVIDENCIA"</formula>
    </cfRule>
    <cfRule type="cellIs" dxfId="428" priority="421" operator="equal">
      <formula>"SIN EVIDENCIA"</formula>
    </cfRule>
    <cfRule type="cellIs" dxfId="427" priority="422" operator="equal">
      <formula>"SIN EVIDENCIA"</formula>
    </cfRule>
  </conditionalFormatting>
  <conditionalFormatting sqref="AA65">
    <cfRule type="cellIs" dxfId="426" priority="414" operator="equal">
      <formula>"SIN EVIDENCIA"</formula>
    </cfRule>
    <cfRule type="cellIs" dxfId="425" priority="415" operator="equal">
      <formula>"SIN EVIDENCIA"</formula>
    </cfRule>
    <cfRule type="cellIs" dxfId="424" priority="416" operator="equal">
      <formula>"SIN EVIDENCIA"</formula>
    </cfRule>
  </conditionalFormatting>
  <conditionalFormatting sqref="AA63">
    <cfRule type="cellIs" dxfId="423" priority="411" operator="equal">
      <formula>"SIN EVIDENCIA"</formula>
    </cfRule>
    <cfRule type="cellIs" dxfId="422" priority="412" operator="equal">
      <formula>"SIN EVIDENCIA"</formula>
    </cfRule>
    <cfRule type="cellIs" dxfId="421" priority="413" operator="equal">
      <formula>"SIN EVIDENCIA"</formula>
    </cfRule>
  </conditionalFormatting>
  <conditionalFormatting sqref="AA61">
    <cfRule type="cellIs" dxfId="420" priority="408" operator="equal">
      <formula>"SIN EVIDENCIA"</formula>
    </cfRule>
    <cfRule type="cellIs" dxfId="419" priority="409" operator="equal">
      <formula>"SIN EVIDENCIA"</formula>
    </cfRule>
    <cfRule type="cellIs" dxfId="418" priority="410" operator="equal">
      <formula>"SIN EVIDENCIA"</formula>
    </cfRule>
  </conditionalFormatting>
  <conditionalFormatting sqref="AA60">
    <cfRule type="cellIs" dxfId="417" priority="405" operator="equal">
      <formula>"SIN EVIDENCIA"</formula>
    </cfRule>
    <cfRule type="cellIs" dxfId="416" priority="406" operator="equal">
      <formula>"SIN EVIDENCIA"</formula>
    </cfRule>
    <cfRule type="cellIs" dxfId="415" priority="407" operator="equal">
      <formula>"SIN EVIDENCIA"</formula>
    </cfRule>
  </conditionalFormatting>
  <conditionalFormatting sqref="AA66">
    <cfRule type="cellIs" dxfId="414" priority="402" operator="equal">
      <formula>"SIN EVIDENCIA"</formula>
    </cfRule>
    <cfRule type="cellIs" dxfId="413" priority="403" operator="equal">
      <formula>"SIN EVIDENCIA"</formula>
    </cfRule>
    <cfRule type="cellIs" dxfId="412" priority="404" operator="equal">
      <formula>"SIN EVIDENCIA"</formula>
    </cfRule>
  </conditionalFormatting>
  <conditionalFormatting sqref="AA67">
    <cfRule type="cellIs" dxfId="411" priority="399" operator="equal">
      <formula>"SIN EVIDENCIA"</formula>
    </cfRule>
    <cfRule type="cellIs" dxfId="410" priority="400" operator="equal">
      <formula>"SIN EVIDENCIA"</formula>
    </cfRule>
    <cfRule type="cellIs" dxfId="409" priority="401" operator="equal">
      <formula>"SIN EVIDENCIA"</formula>
    </cfRule>
  </conditionalFormatting>
  <conditionalFormatting sqref="AA68">
    <cfRule type="cellIs" dxfId="408" priority="396" operator="equal">
      <formula>"SIN EVIDENCIA"</formula>
    </cfRule>
    <cfRule type="cellIs" dxfId="407" priority="397" operator="equal">
      <formula>"SIN EVIDENCIA"</formula>
    </cfRule>
    <cfRule type="cellIs" dxfId="406" priority="398" operator="equal">
      <formula>"SIN EVIDENCIA"</formula>
    </cfRule>
  </conditionalFormatting>
  <conditionalFormatting sqref="AA92">
    <cfRule type="cellIs" dxfId="405" priority="393" operator="equal">
      <formula>"SIN EVIDENCIA"</formula>
    </cfRule>
    <cfRule type="cellIs" dxfId="404" priority="394" operator="equal">
      <formula>"SIN EVIDENCIA"</formula>
    </cfRule>
    <cfRule type="cellIs" dxfId="403" priority="395" operator="equal">
      <formula>"SIN EVIDENCIA"</formula>
    </cfRule>
  </conditionalFormatting>
  <conditionalFormatting sqref="AA93">
    <cfRule type="cellIs" dxfId="402" priority="390" operator="equal">
      <formula>"SIN EVIDENCIA"</formula>
    </cfRule>
    <cfRule type="cellIs" dxfId="401" priority="391" operator="equal">
      <formula>"SIN EVIDENCIA"</formula>
    </cfRule>
    <cfRule type="cellIs" dxfId="400" priority="392" operator="equal">
      <formula>"SIN EVIDENCIA"</formula>
    </cfRule>
  </conditionalFormatting>
  <conditionalFormatting sqref="AA94">
    <cfRule type="cellIs" dxfId="399" priority="387" operator="equal">
      <formula>"SIN EVIDENCIA"</formula>
    </cfRule>
    <cfRule type="cellIs" dxfId="398" priority="388" operator="equal">
      <formula>"SIN EVIDENCIA"</formula>
    </cfRule>
    <cfRule type="cellIs" dxfId="397" priority="389" operator="equal">
      <formula>"SIN EVIDENCIA"</formula>
    </cfRule>
  </conditionalFormatting>
  <conditionalFormatting sqref="AA17">
    <cfRule type="cellIs" dxfId="396" priority="384" operator="equal">
      <formula>"SIN EVIDENCIA"</formula>
    </cfRule>
    <cfRule type="cellIs" dxfId="395" priority="385" operator="equal">
      <formula>"SIN EVIDENCIA"</formula>
    </cfRule>
    <cfRule type="cellIs" dxfId="394" priority="386" operator="equal">
      <formula>"SIN EVIDENCIA"</formula>
    </cfRule>
  </conditionalFormatting>
  <conditionalFormatting sqref="AA24">
    <cfRule type="cellIs" dxfId="393" priority="373" operator="equal">
      <formula>"SIN EVIDENCIA"</formula>
    </cfRule>
    <cfRule type="cellIs" dxfId="392" priority="374" operator="equal">
      <formula>"SIN EVIDENCIA"</formula>
    </cfRule>
    <cfRule type="cellIs" dxfId="391" priority="375" operator="equal">
      <formula>"SIN EVIDENCIA"</formula>
    </cfRule>
  </conditionalFormatting>
  <conditionalFormatting sqref="AA44">
    <cfRule type="cellIs" dxfId="390" priority="369" operator="equal">
      <formula>"SIN EVIDENCIA"</formula>
    </cfRule>
  </conditionalFormatting>
  <conditionalFormatting sqref="AA53">
    <cfRule type="cellIs" dxfId="389" priority="367" operator="equal">
      <formula>"SIN EVIDENCIA"</formula>
    </cfRule>
    <cfRule type="cellIs" dxfId="388" priority="368" operator="equal">
      <formula>"SIN EVIDENCIA"</formula>
    </cfRule>
  </conditionalFormatting>
  <conditionalFormatting sqref="AA54">
    <cfRule type="cellIs" dxfId="387" priority="364" operator="equal">
      <formula>"SIN EVIDENCIA"</formula>
    </cfRule>
    <cfRule type="cellIs" dxfId="386" priority="365" operator="equal">
      <formula>"SIN EVIDENCIA"</formula>
    </cfRule>
    <cfRule type="cellIs" dxfId="385" priority="366" operator="equal">
      <formula>"SIN EVIDENCIA"</formula>
    </cfRule>
  </conditionalFormatting>
  <conditionalFormatting sqref="AA55">
    <cfRule type="cellIs" dxfId="384" priority="361" operator="equal">
      <formula>"SIN EVIDENCIA"</formula>
    </cfRule>
    <cfRule type="cellIs" dxfId="383" priority="362" operator="equal">
      <formula>"SIN EVIDENCIA"</formula>
    </cfRule>
    <cfRule type="cellIs" dxfId="382" priority="363" operator="equal">
      <formula>"SIN EVIDENCIA"</formula>
    </cfRule>
  </conditionalFormatting>
  <conditionalFormatting sqref="AA58">
    <cfRule type="cellIs" dxfId="381" priority="358" operator="equal">
      <formula>"SIN EVIDENCIA"</formula>
    </cfRule>
    <cfRule type="cellIs" dxfId="380" priority="359" operator="equal">
      <formula>"SIN EVIDENCIA"</formula>
    </cfRule>
    <cfRule type="cellIs" dxfId="379" priority="360" operator="equal">
      <formula>"SIN EVIDENCIA"</formula>
    </cfRule>
  </conditionalFormatting>
  <conditionalFormatting sqref="AA59">
    <cfRule type="cellIs" dxfId="378" priority="355" operator="equal">
      <formula>"SIN EVIDENCIA"</formula>
    </cfRule>
    <cfRule type="cellIs" dxfId="377" priority="356" operator="equal">
      <formula>"SIN EVIDENCIA"</formula>
    </cfRule>
    <cfRule type="cellIs" dxfId="376" priority="357" operator="equal">
      <formula>"SIN EVIDENCIA"</formula>
    </cfRule>
  </conditionalFormatting>
  <conditionalFormatting sqref="AA108">
    <cfRule type="cellIs" dxfId="375" priority="353" operator="equal">
      <formula>"SIN EVIDENCIA"</formula>
    </cfRule>
    <cfRule type="cellIs" dxfId="374" priority="354" operator="equal">
      <formula>"SIN EVIDENCIA"</formula>
    </cfRule>
  </conditionalFormatting>
  <conditionalFormatting sqref="O1:O85 O90:O1048576">
    <cfRule type="cellIs" dxfId="373" priority="348" operator="equal">
      <formula>$R$7</formula>
    </cfRule>
    <cfRule type="cellIs" dxfId="372" priority="349" operator="equal">
      <formula>$R$6</formula>
    </cfRule>
    <cfRule type="cellIs" dxfId="371" priority="350" operator="equal">
      <formula>$R$5</formula>
    </cfRule>
    <cfRule type="cellIs" dxfId="370" priority="351" operator="equal">
      <formula>$R$4</formula>
    </cfRule>
    <cfRule type="cellIs" dxfId="369" priority="352" operator="equal">
      <formula>$R$3</formula>
    </cfRule>
  </conditionalFormatting>
  <conditionalFormatting sqref="AA81">
    <cfRule type="cellIs" dxfId="368" priority="343" operator="equal">
      <formula>"SIN EVIDENCIA"</formula>
    </cfRule>
    <cfRule type="cellIs" dxfId="367" priority="344" operator="equal">
      <formula>"SIN EVIDENCIA"</formula>
    </cfRule>
    <cfRule type="cellIs" dxfId="366" priority="345" operator="equal">
      <formula>"SIN EVIDENCIA"</formula>
    </cfRule>
  </conditionalFormatting>
  <conditionalFormatting sqref="AA83">
    <cfRule type="cellIs" dxfId="365" priority="340" operator="equal">
      <formula>"SIN EVIDENCIA"</formula>
    </cfRule>
    <cfRule type="cellIs" dxfId="364" priority="341" operator="equal">
      <formula>"SIN EVIDENCIA"</formula>
    </cfRule>
    <cfRule type="cellIs" dxfId="363" priority="342" operator="equal">
      <formula>"SIN EVIDENCIA"</formula>
    </cfRule>
  </conditionalFormatting>
  <conditionalFormatting sqref="AA82">
    <cfRule type="cellIs" dxfId="362" priority="334" operator="equal">
      <formula>"SIN EVIDENCIA"</formula>
    </cfRule>
    <cfRule type="cellIs" dxfId="361" priority="335" operator="equal">
      <formula>"SIN EVIDENCIA"</formula>
    </cfRule>
    <cfRule type="cellIs" dxfId="360" priority="336" operator="equal">
      <formula>"SIN EVIDENCIA"</formula>
    </cfRule>
  </conditionalFormatting>
  <conditionalFormatting sqref="AF17">
    <cfRule type="cellIs" dxfId="359" priority="333" operator="equal">
      <formula>"SIN EVIDENCIA"</formula>
    </cfRule>
  </conditionalFormatting>
  <conditionalFormatting sqref="AF17">
    <cfRule type="cellIs" dxfId="358" priority="330" operator="equal">
      <formula>"SIN EVIDENCIA"</formula>
    </cfRule>
    <cfRule type="cellIs" dxfId="357" priority="331" operator="equal">
      <formula>"SIN EVIDENCIA"</formula>
    </cfRule>
    <cfRule type="cellIs" dxfId="356" priority="332" operator="equal">
      <formula>"SIN EVIDENCIA"</formula>
    </cfRule>
  </conditionalFormatting>
  <conditionalFormatting sqref="AA18">
    <cfRule type="cellIs" dxfId="355" priority="329" operator="equal">
      <formula>"SIN EVIDENCIA"</formula>
    </cfRule>
  </conditionalFormatting>
  <conditionalFormatting sqref="AA18">
    <cfRule type="cellIs" dxfId="354" priority="327" operator="equal">
      <formula>"SIN EVIDENCIA"</formula>
    </cfRule>
    <cfRule type="cellIs" dxfId="353" priority="328" operator="equal">
      <formula>"SIN EVIDENCIA"</formula>
    </cfRule>
  </conditionalFormatting>
  <conditionalFormatting sqref="AA19">
    <cfRule type="cellIs" dxfId="352" priority="326" operator="equal">
      <formula>"SIN EVIDENCIA"</formula>
    </cfRule>
  </conditionalFormatting>
  <conditionalFormatting sqref="AA19">
    <cfRule type="cellIs" dxfId="351" priority="324" operator="equal">
      <formula>"SIN EVIDENCIA"</formula>
    </cfRule>
    <cfRule type="cellIs" dxfId="350" priority="325" operator="equal">
      <formula>"SIN EVIDENCIA"</formula>
    </cfRule>
  </conditionalFormatting>
  <conditionalFormatting sqref="AF105">
    <cfRule type="cellIs" dxfId="349" priority="323" operator="equal">
      <formula>"SIN EVIDENCIA"</formula>
    </cfRule>
  </conditionalFormatting>
  <conditionalFormatting sqref="AF53">
    <cfRule type="cellIs" dxfId="348" priority="322" operator="equal">
      <formula>"SIN EVIDENCIA"</formula>
    </cfRule>
  </conditionalFormatting>
  <conditionalFormatting sqref="AF53">
    <cfRule type="cellIs" dxfId="347" priority="320" operator="equal">
      <formula>"SIN EVIDENCIA"</formula>
    </cfRule>
    <cfRule type="cellIs" dxfId="346" priority="321" operator="equal">
      <formula>"SIN EVIDENCIA"</formula>
    </cfRule>
  </conditionalFormatting>
  <conditionalFormatting sqref="O86">
    <cfRule type="cellIs" dxfId="345" priority="315" operator="equal">
      <formula>$R$7</formula>
    </cfRule>
    <cfRule type="cellIs" dxfId="344" priority="316" operator="equal">
      <formula>$R$6</formula>
    </cfRule>
    <cfRule type="cellIs" dxfId="343" priority="317" operator="equal">
      <formula>$R$5</formula>
    </cfRule>
    <cfRule type="cellIs" dxfId="342" priority="318" operator="equal">
      <formula>$R$4</formula>
    </cfRule>
    <cfRule type="cellIs" dxfId="341" priority="319" operator="equal">
      <formula>$R$3</formula>
    </cfRule>
  </conditionalFormatting>
  <conditionalFormatting sqref="O87">
    <cfRule type="cellIs" dxfId="340" priority="310" operator="equal">
      <formula>$R$7</formula>
    </cfRule>
    <cfRule type="cellIs" dxfId="339" priority="311" operator="equal">
      <formula>$R$6</formula>
    </cfRule>
    <cfRule type="cellIs" dxfId="338" priority="312" operator="equal">
      <formula>$R$5</formula>
    </cfRule>
    <cfRule type="cellIs" dxfId="337" priority="313" operator="equal">
      <formula>$R$4</formula>
    </cfRule>
    <cfRule type="cellIs" dxfId="336" priority="314" operator="equal">
      <formula>$R$3</formula>
    </cfRule>
  </conditionalFormatting>
  <conditionalFormatting sqref="O88">
    <cfRule type="cellIs" dxfId="335" priority="305" operator="equal">
      <formula>$R$7</formula>
    </cfRule>
    <cfRule type="cellIs" dxfId="334" priority="306" operator="equal">
      <formula>$R$6</formula>
    </cfRule>
    <cfRule type="cellIs" dxfId="333" priority="307" operator="equal">
      <formula>$R$5</formula>
    </cfRule>
    <cfRule type="cellIs" dxfId="332" priority="308" operator="equal">
      <formula>$R$4</formula>
    </cfRule>
    <cfRule type="cellIs" dxfId="331" priority="309" operator="equal">
      <formula>$R$3</formula>
    </cfRule>
  </conditionalFormatting>
  <conditionalFormatting sqref="O89">
    <cfRule type="cellIs" dxfId="330" priority="295" operator="equal">
      <formula>$R$7</formula>
    </cfRule>
    <cfRule type="cellIs" dxfId="329" priority="296" operator="equal">
      <formula>$R$6</formula>
    </cfRule>
    <cfRule type="cellIs" dxfId="328" priority="297" operator="equal">
      <formula>$R$5</formula>
    </cfRule>
    <cfRule type="cellIs" dxfId="327" priority="298" operator="equal">
      <formula>$R$4</formula>
    </cfRule>
    <cfRule type="cellIs" dxfId="326" priority="299" operator="equal">
      <formula>$R$3</formula>
    </cfRule>
  </conditionalFormatting>
  <conditionalFormatting sqref="Z18">
    <cfRule type="cellIs" dxfId="325" priority="293" operator="lessThan">
      <formula>0.9</formula>
    </cfRule>
    <cfRule type="cellIs" dxfId="324" priority="294" operator="lessThan">
      <formula>0.8</formula>
    </cfRule>
  </conditionalFormatting>
  <conditionalFormatting sqref="Z19">
    <cfRule type="cellIs" dxfId="323" priority="292" operator="lessThan">
      <formula>0.85</formula>
    </cfRule>
  </conditionalFormatting>
  <conditionalFormatting sqref="U20">
    <cfRule type="cellIs" dxfId="322" priority="291" operator="lessThan">
      <formula>0.9</formula>
    </cfRule>
  </conditionalFormatting>
  <conditionalFormatting sqref="AY29">
    <cfRule type="cellIs" dxfId="321" priority="290" operator="lessThan">
      <formula>0.9</formula>
    </cfRule>
  </conditionalFormatting>
  <conditionalFormatting sqref="AZ34">
    <cfRule type="cellIs" dxfId="320" priority="264" operator="equal">
      <formula>"SIN EVIDENCIA"</formula>
    </cfRule>
    <cfRule type="cellIs" dxfId="319" priority="265" operator="equal">
      <formula>"SIN EVIDENCIA"</formula>
    </cfRule>
  </conditionalFormatting>
  <conditionalFormatting sqref="AY31">
    <cfRule type="cellIs" dxfId="318" priority="285" operator="lessThan">
      <formula>0.9</formula>
    </cfRule>
  </conditionalFormatting>
  <conditionalFormatting sqref="U34">
    <cfRule type="cellIs" dxfId="317" priority="282" operator="lessThan">
      <formula>0.9</formula>
    </cfRule>
  </conditionalFormatting>
  <conditionalFormatting sqref="Z34">
    <cfRule type="cellIs" dxfId="316" priority="281" operator="lessThan">
      <formula>0.9</formula>
    </cfRule>
  </conditionalFormatting>
  <conditionalFormatting sqref="AE34">
    <cfRule type="cellIs" dxfId="315" priority="280" operator="lessThan">
      <formula>0.9</formula>
    </cfRule>
  </conditionalFormatting>
  <conditionalFormatting sqref="AJ34">
    <cfRule type="cellIs" dxfId="314" priority="279" operator="lessThan">
      <formula>0.9</formula>
    </cfRule>
  </conditionalFormatting>
  <conditionalFormatting sqref="AO34">
    <cfRule type="cellIs" dxfId="313" priority="278" operator="lessThan">
      <formula>0.9</formula>
    </cfRule>
  </conditionalFormatting>
  <conditionalFormatting sqref="AT34">
    <cfRule type="cellIs" dxfId="312" priority="277" operator="lessThan">
      <formula>0.9</formula>
    </cfRule>
  </conditionalFormatting>
  <conditionalFormatting sqref="V34 AP34">
    <cfRule type="cellIs" dxfId="311" priority="273" operator="equal">
      <formula>"SIN EVIDENCIA"</formula>
    </cfRule>
    <cfRule type="cellIs" dxfId="310" priority="276" operator="equal">
      <formula>"SIN EVIDENCIA"</formula>
    </cfRule>
  </conditionalFormatting>
  <conditionalFormatting sqref="AA34">
    <cfRule type="cellIs" dxfId="309" priority="275" operator="equal">
      <formula>"SIN EVIDENCIA"</formula>
    </cfRule>
  </conditionalFormatting>
  <conditionalFormatting sqref="AF34">
    <cfRule type="cellIs" dxfId="308" priority="274" operator="equal">
      <formula>"SIN EVIDENCIA"</formula>
    </cfRule>
  </conditionalFormatting>
  <conditionalFormatting sqref="AP34 AK34 AA34">
    <cfRule type="cellIs" dxfId="307" priority="272" operator="equal">
      <formula>"SIN EVIDENCIA"</formula>
    </cfRule>
  </conditionalFormatting>
  <conditionalFormatting sqref="AF34">
    <cfRule type="cellIs" dxfId="306" priority="267" operator="equal">
      <formula>"SIN EVIDENCIA"</formula>
    </cfRule>
    <cfRule type="cellIs" dxfId="305" priority="268" operator="equal">
      <formula>"SIN EVIDENCIA"</formula>
    </cfRule>
    <cfRule type="cellIs" dxfId="304" priority="271" operator="equal">
      <formula>"SIN EVIDENCIA"</formula>
    </cfRule>
  </conditionalFormatting>
  <conditionalFormatting sqref="AU34">
    <cfRule type="cellIs" dxfId="303" priority="269" operator="equal">
      <formula>"SIN EVIDENCIA"</formula>
    </cfRule>
    <cfRule type="cellIs" dxfId="302" priority="270" operator="equal">
      <formula>"SIN EVIDENCIA"</formula>
    </cfRule>
  </conditionalFormatting>
  <conditionalFormatting sqref="AY34">
    <cfRule type="cellIs" dxfId="301" priority="266" operator="lessThan">
      <formula>0.9</formula>
    </cfRule>
  </conditionalFormatting>
  <conditionalFormatting sqref="U44">
    <cfRule type="cellIs" dxfId="300" priority="263" operator="greaterThan">
      <formula>0.5</formula>
    </cfRule>
  </conditionalFormatting>
  <conditionalFormatting sqref="Z44">
    <cfRule type="cellIs" dxfId="299" priority="262" operator="greaterThan">
      <formula>0.5</formula>
    </cfRule>
  </conditionalFormatting>
  <conditionalFormatting sqref="AF44">
    <cfRule type="cellIs" dxfId="298" priority="261" operator="equal">
      <formula>"SIN EVIDENCIA"</formula>
    </cfRule>
  </conditionalFormatting>
  <conditionalFormatting sqref="AE44">
    <cfRule type="cellIs" dxfId="297" priority="260" operator="greaterThan">
      <formula>0.5</formula>
    </cfRule>
  </conditionalFormatting>
  <conditionalFormatting sqref="AA70">
    <cfRule type="cellIs" dxfId="296" priority="258" operator="equal">
      <formula>"SIN EVIDENCIA"</formula>
    </cfRule>
    <cfRule type="cellIs" dxfId="295" priority="259" operator="equal">
      <formula>"SIN EVIDENCIA"</formula>
    </cfRule>
  </conditionalFormatting>
  <conditionalFormatting sqref="V71">
    <cfRule type="cellIs" dxfId="294" priority="256" operator="equal">
      <formula>"SIN EVIDENCIA"</formula>
    </cfRule>
    <cfRule type="cellIs" dxfId="293" priority="257" operator="equal">
      <formula>"SIN EVIDENCIA"</formula>
    </cfRule>
  </conditionalFormatting>
  <conditionalFormatting sqref="AA71">
    <cfRule type="cellIs" dxfId="292" priority="254" operator="equal">
      <formula>"SIN EVIDENCIA"</formula>
    </cfRule>
    <cfRule type="cellIs" dxfId="291" priority="255" operator="equal">
      <formula>"SIN EVIDENCIA"</formula>
    </cfRule>
  </conditionalFormatting>
  <conditionalFormatting sqref="V72">
    <cfRule type="cellIs" dxfId="290" priority="252" operator="equal">
      <formula>"SIN EVIDENCIA"</formula>
    </cfRule>
    <cfRule type="cellIs" dxfId="289" priority="253" operator="equal">
      <formula>"SIN EVIDENCIA"</formula>
    </cfRule>
  </conditionalFormatting>
  <conditionalFormatting sqref="AA72">
    <cfRule type="cellIs" dxfId="288" priority="250" operator="equal">
      <formula>"SIN EVIDENCIA"</formula>
    </cfRule>
    <cfRule type="cellIs" dxfId="287" priority="251" operator="equal">
      <formula>"SIN EVIDENCIA"</formula>
    </cfRule>
  </conditionalFormatting>
  <conditionalFormatting sqref="V73">
    <cfRule type="cellIs" dxfId="286" priority="248" operator="equal">
      <formula>"SIN EVIDENCIA"</formula>
    </cfRule>
    <cfRule type="cellIs" dxfId="285" priority="249" operator="equal">
      <formula>"SIN EVIDENCIA"</formula>
    </cfRule>
  </conditionalFormatting>
  <conditionalFormatting sqref="AA73">
    <cfRule type="cellIs" dxfId="284" priority="246" operator="equal">
      <formula>"SIN EVIDENCIA"</formula>
    </cfRule>
    <cfRule type="cellIs" dxfId="283" priority="247" operator="equal">
      <formula>"SIN EVIDENCIA"</formula>
    </cfRule>
  </conditionalFormatting>
  <conditionalFormatting sqref="V74">
    <cfRule type="cellIs" dxfId="282" priority="244" operator="equal">
      <formula>"SIN EVIDENCIA"</formula>
    </cfRule>
    <cfRule type="cellIs" dxfId="281" priority="245" operator="equal">
      <formula>"SIN EVIDENCIA"</formula>
    </cfRule>
  </conditionalFormatting>
  <conditionalFormatting sqref="AA74">
    <cfRule type="cellIs" dxfId="280" priority="242" operator="equal">
      <formula>"SIN EVIDENCIA"</formula>
    </cfRule>
    <cfRule type="cellIs" dxfId="279" priority="243" operator="equal">
      <formula>"SIN EVIDENCIA"</formula>
    </cfRule>
  </conditionalFormatting>
  <conditionalFormatting sqref="V75">
    <cfRule type="cellIs" dxfId="278" priority="240" operator="equal">
      <formula>"SIN EVIDENCIA"</formula>
    </cfRule>
    <cfRule type="cellIs" dxfId="277" priority="241" operator="equal">
      <formula>"SIN EVIDENCIA"</formula>
    </cfRule>
  </conditionalFormatting>
  <conditionalFormatting sqref="AA75">
    <cfRule type="cellIs" dxfId="276" priority="238" operator="equal">
      <formula>"SIN EVIDENCIA"</formula>
    </cfRule>
    <cfRule type="cellIs" dxfId="275" priority="239" operator="equal">
      <formula>"SIN EVIDENCIA"</formula>
    </cfRule>
  </conditionalFormatting>
  <conditionalFormatting sqref="V76:V77">
    <cfRule type="cellIs" dxfId="274" priority="236" operator="equal">
      <formula>"SIN EVIDENCIA"</formula>
    </cfRule>
    <cfRule type="cellIs" dxfId="273" priority="237" operator="equal">
      <formula>"SIN EVIDENCIA"</formula>
    </cfRule>
  </conditionalFormatting>
  <conditionalFormatting sqref="AA76:AA77">
    <cfRule type="cellIs" dxfId="272" priority="234" operator="equal">
      <formula>"SIN EVIDENCIA"</formula>
    </cfRule>
    <cfRule type="cellIs" dxfId="271" priority="235" operator="equal">
      <formula>"SIN EVIDENCIA"</formula>
    </cfRule>
  </conditionalFormatting>
  <conditionalFormatting sqref="V78">
    <cfRule type="cellIs" dxfId="270" priority="232" operator="equal">
      <formula>"SIN EVIDENCIA"</formula>
    </cfRule>
    <cfRule type="cellIs" dxfId="269" priority="233" operator="equal">
      <formula>"SIN EVIDENCIA"</formula>
    </cfRule>
  </conditionalFormatting>
  <conditionalFormatting sqref="AA78">
    <cfRule type="cellIs" dxfId="268" priority="230" operator="equal">
      <formula>"SIN EVIDENCIA"</formula>
    </cfRule>
    <cfRule type="cellIs" dxfId="267" priority="231" operator="equal">
      <formula>"SIN EVIDENCIA"</formula>
    </cfRule>
  </conditionalFormatting>
  <conditionalFormatting sqref="V79">
    <cfRule type="cellIs" dxfId="266" priority="228" operator="equal">
      <formula>"SIN EVIDENCIA"</formula>
    </cfRule>
    <cfRule type="cellIs" dxfId="265" priority="229" operator="equal">
      <formula>"SIN EVIDENCIA"</formula>
    </cfRule>
  </conditionalFormatting>
  <conditionalFormatting sqref="AA79">
    <cfRule type="cellIs" dxfId="264" priority="226" operator="equal">
      <formula>"SIN EVIDENCIA"</formula>
    </cfRule>
    <cfRule type="cellIs" dxfId="263" priority="227" operator="equal">
      <formula>"SIN EVIDENCIA"</formula>
    </cfRule>
  </conditionalFormatting>
  <conditionalFormatting sqref="V84">
    <cfRule type="cellIs" dxfId="262" priority="224" operator="equal">
      <formula>"SIN EVIDENCIA"</formula>
    </cfRule>
    <cfRule type="cellIs" dxfId="261" priority="225" operator="equal">
      <formula>"SIN EVIDENCIA"</formula>
    </cfRule>
  </conditionalFormatting>
  <conditionalFormatting sqref="V84">
    <cfRule type="cellIs" dxfId="260" priority="220" operator="equal">
      <formula>"SIN EVIDENCIA"</formula>
    </cfRule>
    <cfRule type="cellIs" dxfId="259" priority="221" operator="equal">
      <formula>"SIN EVIDENCIA"</formula>
    </cfRule>
    <cfRule type="cellIs" dxfId="258" priority="222" operator="equal">
      <formula>"SIN EVIDENCIA"</formula>
    </cfRule>
  </conditionalFormatting>
  <conditionalFormatting sqref="AA89">
    <cfRule type="cellIs" dxfId="257" priority="172" operator="equal">
      <formula>"SIN EVIDENCIA"</formula>
    </cfRule>
    <cfRule type="cellIs" dxfId="256" priority="173" operator="equal">
      <formula>"SIN EVIDENCIA"</formula>
    </cfRule>
    <cfRule type="cellIs" dxfId="255" priority="174" operator="equal">
      <formula>"SIN EVIDENCIA"</formula>
    </cfRule>
  </conditionalFormatting>
  <conditionalFormatting sqref="AA84">
    <cfRule type="cellIs" dxfId="254" priority="215" operator="equal">
      <formula>"SIN EVIDENCIA"</formula>
    </cfRule>
    <cfRule type="cellIs" dxfId="253" priority="216" operator="equal">
      <formula>"SIN EVIDENCIA"</formula>
    </cfRule>
  </conditionalFormatting>
  <conditionalFormatting sqref="AA84">
    <cfRule type="cellIs" dxfId="252" priority="212" operator="equal">
      <formula>"SIN EVIDENCIA"</formula>
    </cfRule>
    <cfRule type="cellIs" dxfId="251" priority="213" operator="equal">
      <formula>"SIN EVIDENCIA"</formula>
    </cfRule>
    <cfRule type="cellIs" dxfId="250" priority="214" operator="equal">
      <formula>"SIN EVIDENCIA"</formula>
    </cfRule>
  </conditionalFormatting>
  <conditionalFormatting sqref="V85">
    <cfRule type="cellIs" dxfId="249" priority="210" operator="equal">
      <formula>"SIN EVIDENCIA"</formula>
    </cfRule>
    <cfRule type="cellIs" dxfId="248" priority="211" operator="equal">
      <formula>"SIN EVIDENCIA"</formula>
    </cfRule>
  </conditionalFormatting>
  <conditionalFormatting sqref="V85">
    <cfRule type="cellIs" dxfId="247" priority="207" operator="equal">
      <formula>"SIN EVIDENCIA"</formula>
    </cfRule>
    <cfRule type="cellIs" dxfId="246" priority="208" operator="equal">
      <formula>"SIN EVIDENCIA"</formula>
    </cfRule>
    <cfRule type="cellIs" dxfId="245" priority="209" operator="equal">
      <formula>"SIN EVIDENCIA"</formula>
    </cfRule>
  </conditionalFormatting>
  <conditionalFormatting sqref="AA85">
    <cfRule type="cellIs" dxfId="244" priority="205" operator="equal">
      <formula>"SIN EVIDENCIA"</formula>
    </cfRule>
    <cfRule type="cellIs" dxfId="243" priority="206" operator="equal">
      <formula>"SIN EVIDENCIA"</formula>
    </cfRule>
  </conditionalFormatting>
  <conditionalFormatting sqref="AA85">
    <cfRule type="cellIs" dxfId="242" priority="202" operator="equal">
      <formula>"SIN EVIDENCIA"</formula>
    </cfRule>
    <cfRule type="cellIs" dxfId="241" priority="203" operator="equal">
      <formula>"SIN EVIDENCIA"</formula>
    </cfRule>
    <cfRule type="cellIs" dxfId="240" priority="204" operator="equal">
      <formula>"SIN EVIDENCIA"</formula>
    </cfRule>
  </conditionalFormatting>
  <conditionalFormatting sqref="V87">
    <cfRule type="cellIs" dxfId="239" priority="200" operator="equal">
      <formula>"SIN EVIDENCIA"</formula>
    </cfRule>
    <cfRule type="cellIs" dxfId="238" priority="201" operator="equal">
      <formula>"SIN EVIDENCIA"</formula>
    </cfRule>
  </conditionalFormatting>
  <conditionalFormatting sqref="V87">
    <cfRule type="cellIs" dxfId="237" priority="197" operator="equal">
      <formula>"SIN EVIDENCIA"</formula>
    </cfRule>
    <cfRule type="cellIs" dxfId="236" priority="198" operator="equal">
      <formula>"SIN EVIDENCIA"</formula>
    </cfRule>
    <cfRule type="cellIs" dxfId="235" priority="199" operator="equal">
      <formula>"SIN EVIDENCIA"</formula>
    </cfRule>
  </conditionalFormatting>
  <conditionalFormatting sqref="AA87">
    <cfRule type="cellIs" dxfId="234" priority="195" operator="equal">
      <formula>"SIN EVIDENCIA"</formula>
    </cfRule>
    <cfRule type="cellIs" dxfId="233" priority="196" operator="equal">
      <formula>"SIN EVIDENCIA"</formula>
    </cfRule>
  </conditionalFormatting>
  <conditionalFormatting sqref="AA87">
    <cfRule type="cellIs" dxfId="232" priority="192" operator="equal">
      <formula>"SIN EVIDENCIA"</formula>
    </cfRule>
    <cfRule type="cellIs" dxfId="231" priority="193" operator="equal">
      <formula>"SIN EVIDENCIA"</formula>
    </cfRule>
    <cfRule type="cellIs" dxfId="230" priority="194" operator="equal">
      <formula>"SIN EVIDENCIA"</formula>
    </cfRule>
  </conditionalFormatting>
  <conditionalFormatting sqref="V88">
    <cfRule type="cellIs" dxfId="229" priority="190" operator="equal">
      <formula>"SIN EVIDENCIA"</formula>
    </cfRule>
    <cfRule type="cellIs" dxfId="228" priority="191" operator="equal">
      <formula>"SIN EVIDENCIA"</formula>
    </cfRule>
  </conditionalFormatting>
  <conditionalFormatting sqref="V88">
    <cfRule type="cellIs" dxfId="227" priority="187" operator="equal">
      <formula>"SIN EVIDENCIA"</formula>
    </cfRule>
    <cfRule type="cellIs" dxfId="226" priority="188" operator="equal">
      <formula>"SIN EVIDENCIA"</formula>
    </cfRule>
    <cfRule type="cellIs" dxfId="225" priority="189" operator="equal">
      <formula>"SIN EVIDENCIA"</formula>
    </cfRule>
  </conditionalFormatting>
  <conditionalFormatting sqref="AA88">
    <cfRule type="cellIs" dxfId="224" priority="185" operator="equal">
      <formula>"SIN EVIDENCIA"</formula>
    </cfRule>
    <cfRule type="cellIs" dxfId="223" priority="186" operator="equal">
      <formula>"SIN EVIDENCIA"</formula>
    </cfRule>
  </conditionalFormatting>
  <conditionalFormatting sqref="AA88">
    <cfRule type="cellIs" dxfId="222" priority="182" operator="equal">
      <formula>"SIN EVIDENCIA"</formula>
    </cfRule>
    <cfRule type="cellIs" dxfId="221" priority="183" operator="equal">
      <formula>"SIN EVIDENCIA"</formula>
    </cfRule>
    <cfRule type="cellIs" dxfId="220" priority="184" operator="equal">
      <formula>"SIN EVIDENCIA"</formula>
    </cfRule>
  </conditionalFormatting>
  <conditionalFormatting sqref="V89">
    <cfRule type="cellIs" dxfId="219" priority="180" operator="equal">
      <formula>"SIN EVIDENCIA"</formula>
    </cfRule>
    <cfRule type="cellIs" dxfId="218" priority="181" operator="equal">
      <formula>"SIN EVIDENCIA"</formula>
    </cfRule>
  </conditionalFormatting>
  <conditionalFormatting sqref="V89">
    <cfRule type="cellIs" dxfId="217" priority="177" operator="equal">
      <formula>"SIN EVIDENCIA"</formula>
    </cfRule>
    <cfRule type="cellIs" dxfId="216" priority="178" operator="equal">
      <formula>"SIN EVIDENCIA"</formula>
    </cfRule>
    <cfRule type="cellIs" dxfId="215" priority="179" operator="equal">
      <formula>"SIN EVIDENCIA"</formula>
    </cfRule>
  </conditionalFormatting>
  <conditionalFormatting sqref="AA89">
    <cfRule type="cellIs" dxfId="214" priority="175" operator="equal">
      <formula>"SIN EVIDENCIA"</formula>
    </cfRule>
    <cfRule type="cellIs" dxfId="213" priority="176" operator="equal">
      <formula>"SIN EVIDENCIA"</formula>
    </cfRule>
  </conditionalFormatting>
  <conditionalFormatting sqref="U92">
    <cfRule type="cellIs" dxfId="212" priority="171" operator="lessThan">
      <formula>0.8</formula>
    </cfRule>
  </conditionalFormatting>
  <conditionalFormatting sqref="Z92">
    <cfRule type="cellIs" dxfId="211" priority="170" operator="lessThan">
      <formula>0.8</formula>
    </cfRule>
  </conditionalFormatting>
  <conditionalFormatting sqref="Z93">
    <cfRule type="cellIs" dxfId="210" priority="169" operator="lessThan">
      <formula>0.8</formula>
    </cfRule>
  </conditionalFormatting>
  <conditionalFormatting sqref="U93">
    <cfRule type="cellIs" dxfId="209" priority="168" operator="lessThan">
      <formula>0.8</formula>
    </cfRule>
  </conditionalFormatting>
  <conditionalFormatting sqref="U94">
    <cfRule type="cellIs" dxfId="208" priority="167" operator="lessThan">
      <formula>0.8</formula>
    </cfRule>
  </conditionalFormatting>
  <conditionalFormatting sqref="Z94">
    <cfRule type="cellIs" dxfId="207" priority="166" operator="lessThan">
      <formula>0.8</formula>
    </cfRule>
  </conditionalFormatting>
  <conditionalFormatting sqref="U95">
    <cfRule type="cellIs" dxfId="206" priority="165" operator="lessThan">
      <formula>0.8</formula>
    </cfRule>
  </conditionalFormatting>
  <conditionalFormatting sqref="V96">
    <cfRule type="cellIs" dxfId="205" priority="163" operator="equal">
      <formula>"SIN EVIDENCIA"</formula>
    </cfRule>
    <cfRule type="cellIs" dxfId="204" priority="164" operator="equal">
      <formula>"SIN EVIDENCIA"</formula>
    </cfRule>
  </conditionalFormatting>
  <conditionalFormatting sqref="U96">
    <cfRule type="cellIs" dxfId="203" priority="162" operator="lessThan">
      <formula>0.8</formula>
    </cfRule>
  </conditionalFormatting>
  <conditionalFormatting sqref="AF109">
    <cfRule type="cellIs" dxfId="202" priority="160" operator="equal">
      <formula>"SIN EVIDENCIA"</formula>
    </cfRule>
    <cfRule type="cellIs" dxfId="201" priority="161" operator="equal">
      <formula>"SIN EVIDENCIA"</formula>
    </cfRule>
  </conditionalFormatting>
  <conditionalFormatting sqref="AF62:AF68">
    <cfRule type="cellIs" dxfId="200" priority="159" operator="equal">
      <formula>"SIN EVIDENCIA"</formula>
    </cfRule>
  </conditionalFormatting>
  <conditionalFormatting sqref="AF62">
    <cfRule type="cellIs" dxfId="199" priority="156" operator="equal">
      <formula>"SIN EVIDENCIA"</formula>
    </cfRule>
    <cfRule type="cellIs" dxfId="198" priority="157" operator="equal">
      <formula>"SIN EVIDENCIA"</formula>
    </cfRule>
    <cfRule type="cellIs" dxfId="197" priority="158" operator="equal">
      <formula>"SIN EVIDENCIA"</formula>
    </cfRule>
  </conditionalFormatting>
  <conditionalFormatting sqref="AF65">
    <cfRule type="cellIs" dxfId="196" priority="153" operator="equal">
      <formula>"SIN EVIDENCIA"</formula>
    </cfRule>
    <cfRule type="cellIs" dxfId="195" priority="154" operator="equal">
      <formula>"SIN EVIDENCIA"</formula>
    </cfRule>
    <cfRule type="cellIs" dxfId="194" priority="155" operator="equal">
      <formula>"SIN EVIDENCIA"</formula>
    </cfRule>
  </conditionalFormatting>
  <conditionalFormatting sqref="AF63">
    <cfRule type="cellIs" dxfId="193" priority="150" operator="equal">
      <formula>"SIN EVIDENCIA"</formula>
    </cfRule>
    <cfRule type="cellIs" dxfId="192" priority="151" operator="equal">
      <formula>"SIN EVIDENCIA"</formula>
    </cfRule>
    <cfRule type="cellIs" dxfId="191" priority="152" operator="equal">
      <formula>"SIN EVIDENCIA"</formula>
    </cfRule>
  </conditionalFormatting>
  <conditionalFormatting sqref="AF66">
    <cfRule type="cellIs" dxfId="190" priority="144" operator="equal">
      <formula>"SIN EVIDENCIA"</formula>
    </cfRule>
    <cfRule type="cellIs" dxfId="189" priority="145" operator="equal">
      <formula>"SIN EVIDENCIA"</formula>
    </cfRule>
    <cfRule type="cellIs" dxfId="188" priority="146" operator="equal">
      <formula>"SIN EVIDENCIA"</formula>
    </cfRule>
  </conditionalFormatting>
  <conditionalFormatting sqref="AF67">
    <cfRule type="cellIs" dxfId="187" priority="141" operator="equal">
      <formula>"SIN EVIDENCIA"</formula>
    </cfRule>
    <cfRule type="cellIs" dxfId="186" priority="142" operator="equal">
      <formula>"SIN EVIDENCIA"</formula>
    </cfRule>
    <cfRule type="cellIs" dxfId="185" priority="143" operator="equal">
      <formula>"SIN EVIDENCIA"</formula>
    </cfRule>
  </conditionalFormatting>
  <conditionalFormatting sqref="AF68">
    <cfRule type="cellIs" dxfId="184" priority="138" operator="equal">
      <formula>"SIN EVIDENCIA"</formula>
    </cfRule>
    <cfRule type="cellIs" dxfId="183" priority="139" operator="equal">
      <formula>"SIN EVIDENCIA"</formula>
    </cfRule>
    <cfRule type="cellIs" dxfId="182" priority="140" operator="equal">
      <formula>"SIN EVIDENCIA"</formula>
    </cfRule>
  </conditionalFormatting>
  <conditionalFormatting sqref="AF69">
    <cfRule type="cellIs" dxfId="181" priority="135" operator="equal">
      <formula>"SIN EVIDENCIA"</formula>
    </cfRule>
    <cfRule type="cellIs" dxfId="180" priority="136" operator="equal">
      <formula>"SIN EVIDENCIA"</formula>
    </cfRule>
    <cfRule type="cellIs" dxfId="179" priority="137" operator="equal">
      <formula>"SIN EVIDENCIA"</formula>
    </cfRule>
  </conditionalFormatting>
  <conditionalFormatting sqref="AF69">
    <cfRule type="cellIs" dxfId="178" priority="134" operator="equal">
      <formula>"SIN EVIDENCIA"</formula>
    </cfRule>
  </conditionalFormatting>
  <conditionalFormatting sqref="AE69">
    <cfRule type="cellIs" dxfId="177" priority="133" operator="lessThan">
      <formula>0.9</formula>
    </cfRule>
  </conditionalFormatting>
  <conditionalFormatting sqref="Z28">
    <cfRule type="cellIs" dxfId="176" priority="132" operator="lessThan">
      <formula>0.8</formula>
    </cfRule>
  </conditionalFormatting>
  <conditionalFormatting sqref="AA29">
    <cfRule type="cellIs" dxfId="175" priority="130" operator="equal">
      <formula>"SIN EVIDENCIA"</formula>
    </cfRule>
    <cfRule type="cellIs" dxfId="174" priority="131" operator="equal">
      <formula>"SIN EVIDENCIA"</formula>
    </cfRule>
  </conditionalFormatting>
  <conditionalFormatting sqref="AF29">
    <cfRule type="cellIs" dxfId="173" priority="126" operator="equal">
      <formula>"SIN EVIDENCIA"</formula>
    </cfRule>
    <cfRule type="cellIs" dxfId="172" priority="127" operator="equal">
      <formula>"SIN EVIDENCIA"</formula>
    </cfRule>
  </conditionalFormatting>
  <conditionalFormatting sqref="AK29">
    <cfRule type="cellIs" dxfId="171" priority="122" operator="equal">
      <formula>"SIN EVIDENCIA"</formula>
    </cfRule>
    <cfRule type="cellIs" dxfId="170" priority="123" operator="equal">
      <formula>"SIN EVIDENCIA"</formula>
    </cfRule>
  </conditionalFormatting>
  <conditionalFormatting sqref="Z15">
    <cfRule type="cellIs" dxfId="169" priority="121" operator="lessThan">
      <formula>1</formula>
    </cfRule>
  </conditionalFormatting>
  <conditionalFormatting sqref="AP29">
    <cfRule type="cellIs" dxfId="168" priority="119" operator="equal">
      <formula>"SIN EVIDENCIA"</formula>
    </cfRule>
    <cfRule type="cellIs" dxfId="167" priority="120" operator="equal">
      <formula>"SIN EVIDENCIA"</formula>
    </cfRule>
  </conditionalFormatting>
  <conditionalFormatting sqref="AU29">
    <cfRule type="cellIs" dxfId="166" priority="117" operator="equal">
      <formula>"SIN EVIDENCIA"</formula>
    </cfRule>
    <cfRule type="cellIs" dxfId="165" priority="118" operator="equal">
      <formula>"SIN EVIDENCIA"</formula>
    </cfRule>
  </conditionalFormatting>
  <conditionalFormatting sqref="AZ29">
    <cfRule type="cellIs" dxfId="164" priority="115" operator="equal">
      <formula>"SIN EVIDENCIA"</formula>
    </cfRule>
    <cfRule type="cellIs" dxfId="163" priority="116" operator="equal">
      <formula>"SIN EVIDENCIA"</formula>
    </cfRule>
  </conditionalFormatting>
  <conditionalFormatting sqref="BD29">
    <cfRule type="cellIs" dxfId="162" priority="110" operator="lessThan">
      <formula>0.9</formula>
    </cfRule>
  </conditionalFormatting>
  <conditionalFormatting sqref="BE29">
    <cfRule type="cellIs" dxfId="161" priority="108" operator="equal">
      <formula>"SIN EVIDENCIA"</formula>
    </cfRule>
    <cfRule type="cellIs" dxfId="160" priority="109" operator="equal">
      <formula>"SIN EVIDENCIA"</formula>
    </cfRule>
  </conditionalFormatting>
  <conditionalFormatting sqref="BI29">
    <cfRule type="cellIs" dxfId="159" priority="104" operator="lessThan">
      <formula>0.9</formula>
    </cfRule>
  </conditionalFormatting>
  <conditionalFormatting sqref="BJ29">
    <cfRule type="cellIs" dxfId="158" priority="102" operator="equal">
      <formula>"SIN EVIDENCIA"</formula>
    </cfRule>
    <cfRule type="cellIs" dxfId="157" priority="103" operator="equal">
      <formula>"SIN EVIDENCIA"</formula>
    </cfRule>
  </conditionalFormatting>
  <conditionalFormatting sqref="BN29">
    <cfRule type="cellIs" dxfId="156" priority="101" operator="lessThan">
      <formula>0.9</formula>
    </cfRule>
  </conditionalFormatting>
  <conditionalFormatting sqref="BO29">
    <cfRule type="cellIs" dxfId="155" priority="99" operator="equal">
      <formula>"SIN EVIDENCIA"</formula>
    </cfRule>
    <cfRule type="cellIs" dxfId="154" priority="100" operator="equal">
      <formula>"SIN EVIDENCIA"</formula>
    </cfRule>
  </conditionalFormatting>
  <conditionalFormatting sqref="U30">
    <cfRule type="cellIs" dxfId="153" priority="98" operator="lessThan">
      <formula>0.9</formula>
    </cfRule>
  </conditionalFormatting>
  <conditionalFormatting sqref="Z31">
    <cfRule type="cellIs" dxfId="152" priority="97" operator="lessThan">
      <formula>0.9</formula>
    </cfRule>
  </conditionalFormatting>
  <conditionalFormatting sqref="AA31">
    <cfRule type="cellIs" dxfId="151" priority="95" operator="equal">
      <formula>"SIN EVIDENCIA"</formula>
    </cfRule>
    <cfRule type="cellIs" dxfId="150" priority="96" operator="equal">
      <formula>"SIN EVIDENCIA"</formula>
    </cfRule>
  </conditionalFormatting>
  <conditionalFormatting sqref="AE31">
    <cfRule type="cellIs" dxfId="149" priority="93" operator="lessThan">
      <formula>0.9</formula>
    </cfRule>
  </conditionalFormatting>
  <conditionalFormatting sqref="AF31">
    <cfRule type="cellIs" dxfId="148" priority="91" operator="equal">
      <formula>"SIN EVIDENCIA"</formula>
    </cfRule>
    <cfRule type="cellIs" dxfId="147" priority="92" operator="equal">
      <formula>"SIN EVIDENCIA"</formula>
    </cfRule>
  </conditionalFormatting>
  <conditionalFormatting sqref="AJ31">
    <cfRule type="cellIs" dxfId="146" priority="90" operator="lessThan">
      <formula>0.9</formula>
    </cfRule>
  </conditionalFormatting>
  <conditionalFormatting sqref="AK31">
    <cfRule type="cellIs" dxfId="145" priority="88" operator="equal">
      <formula>"SIN EVIDENCIA"</formula>
    </cfRule>
    <cfRule type="cellIs" dxfId="144" priority="89" operator="equal">
      <formula>"SIN EVIDENCIA"</formula>
    </cfRule>
  </conditionalFormatting>
  <conditionalFormatting sqref="AP31">
    <cfRule type="cellIs" dxfId="143" priority="86" operator="equal">
      <formula>"SIN EVIDENCIA"</formula>
    </cfRule>
    <cfRule type="cellIs" dxfId="142" priority="87" operator="equal">
      <formula>"SIN EVIDENCIA"</formula>
    </cfRule>
  </conditionalFormatting>
  <conditionalFormatting sqref="AU31">
    <cfRule type="cellIs" dxfId="141" priority="84" operator="equal">
      <formula>"SIN EVIDENCIA"</formula>
    </cfRule>
    <cfRule type="cellIs" dxfId="140" priority="85" operator="equal">
      <formula>"SIN EVIDENCIA"</formula>
    </cfRule>
  </conditionalFormatting>
  <conditionalFormatting sqref="AZ31">
    <cfRule type="cellIs" dxfId="139" priority="80" operator="equal">
      <formula>"SIN EVIDENCIA"</formula>
    </cfRule>
    <cfRule type="cellIs" dxfId="138" priority="81" operator="equal">
      <formula>"SIN EVIDENCIA"</formula>
    </cfRule>
  </conditionalFormatting>
  <conditionalFormatting sqref="BE31">
    <cfRule type="cellIs" dxfId="137" priority="78" operator="equal">
      <formula>"SIN EVIDENCIA"</formula>
    </cfRule>
    <cfRule type="cellIs" dxfId="136" priority="79" operator="equal">
      <formula>"SIN EVIDENCIA"</formula>
    </cfRule>
  </conditionalFormatting>
  <conditionalFormatting sqref="BJ31">
    <cfRule type="cellIs" dxfId="135" priority="76" operator="equal">
      <formula>"SIN EVIDENCIA"</formula>
    </cfRule>
    <cfRule type="cellIs" dxfId="134" priority="77" operator="equal">
      <formula>"SIN EVIDENCIA"</formula>
    </cfRule>
  </conditionalFormatting>
  <conditionalFormatting sqref="BO31">
    <cfRule type="cellIs" dxfId="133" priority="74" operator="equal">
      <formula>"SIN EVIDENCIA"</formula>
    </cfRule>
    <cfRule type="cellIs" dxfId="132" priority="75" operator="equal">
      <formula>"SIN EVIDENCIA"</formula>
    </cfRule>
  </conditionalFormatting>
  <conditionalFormatting sqref="AA32">
    <cfRule type="cellIs" dxfId="131" priority="72" operator="equal">
      <formula>"SIN EVIDENCIA"</formula>
    </cfRule>
    <cfRule type="cellIs" dxfId="130" priority="73" operator="equal">
      <formula>"SIN EVIDENCIA"</formula>
    </cfRule>
  </conditionalFormatting>
  <conditionalFormatting sqref="AF32">
    <cfRule type="cellIs" dxfId="129" priority="71" operator="equal">
      <formula>"SIN EVIDENCIA"</formula>
    </cfRule>
  </conditionalFormatting>
  <conditionalFormatting sqref="AF32">
    <cfRule type="cellIs" dxfId="128" priority="70" operator="equal">
      <formula>"SIN EVIDENCIA"</formula>
    </cfRule>
  </conditionalFormatting>
  <conditionalFormatting sqref="AF32">
    <cfRule type="cellIs" dxfId="127" priority="68" operator="equal">
      <formula>"SIN EVIDENCIA"</formula>
    </cfRule>
    <cfRule type="cellIs" dxfId="126" priority="69" operator="equal">
      <formula>"SIN EVIDENCIA"</formula>
    </cfRule>
  </conditionalFormatting>
  <conditionalFormatting sqref="AK32">
    <cfRule type="cellIs" dxfId="125" priority="67" operator="equal">
      <formula>"SIN EVIDENCIA"</formula>
    </cfRule>
  </conditionalFormatting>
  <conditionalFormatting sqref="AK32">
    <cfRule type="cellIs" dxfId="124" priority="66" operator="equal">
      <formula>"SIN EVIDENCIA"</formula>
    </cfRule>
  </conditionalFormatting>
  <conditionalFormatting sqref="AK32">
    <cfRule type="cellIs" dxfId="123" priority="64" operator="equal">
      <formula>"SIN EVIDENCIA"</formula>
    </cfRule>
    <cfRule type="cellIs" dxfId="122" priority="65" operator="equal">
      <formula>"SIN EVIDENCIA"</formula>
    </cfRule>
  </conditionalFormatting>
  <conditionalFormatting sqref="AP32">
    <cfRule type="cellIs" dxfId="121" priority="63" operator="equal">
      <formula>"SIN EVIDENCIA"</formula>
    </cfRule>
  </conditionalFormatting>
  <conditionalFormatting sqref="AP32">
    <cfRule type="cellIs" dxfId="120" priority="62" operator="equal">
      <formula>"SIN EVIDENCIA"</formula>
    </cfRule>
  </conditionalFormatting>
  <conditionalFormatting sqref="AP32">
    <cfRule type="cellIs" dxfId="119" priority="60" operator="equal">
      <formula>"SIN EVIDENCIA"</formula>
    </cfRule>
    <cfRule type="cellIs" dxfId="118" priority="61" operator="equal">
      <formula>"SIN EVIDENCIA"</formula>
    </cfRule>
  </conditionalFormatting>
  <conditionalFormatting sqref="AK105">
    <cfRule type="cellIs" dxfId="117" priority="59" operator="equal">
      <formula>"SIN EVIDENCIA"</formula>
    </cfRule>
  </conditionalFormatting>
  <conditionalFormatting sqref="AK53">
    <cfRule type="cellIs" dxfId="116" priority="58" operator="equal">
      <formula>"SIN EVIDENCIA"</formula>
    </cfRule>
  </conditionalFormatting>
  <conditionalFormatting sqref="AK53">
    <cfRule type="cellIs" dxfId="115" priority="56" operator="equal">
      <formula>"SIN EVIDENCIA"</formula>
    </cfRule>
    <cfRule type="cellIs" dxfId="114" priority="57" operator="equal">
      <formula>"SIN EVIDENCIA"</formula>
    </cfRule>
  </conditionalFormatting>
  <conditionalFormatting sqref="AE59">
    <cfRule type="cellIs" dxfId="113" priority="55" operator="lessThan">
      <formula>0.9</formula>
    </cfRule>
  </conditionalFormatting>
  <conditionalFormatting sqref="AF112">
    <cfRule type="cellIs" dxfId="112" priority="54" operator="equal">
      <formula>"SIN EVIDENCIA"</formula>
    </cfRule>
  </conditionalFormatting>
  <conditionalFormatting sqref="AF112">
    <cfRule type="cellIs" dxfId="111" priority="51" operator="equal">
      <formula>"SIN EVIDENCIA"</formula>
    </cfRule>
    <cfRule type="cellIs" dxfId="110" priority="52" operator="equal">
      <formula>"SIN EVIDENCIA"</formula>
    </cfRule>
    <cfRule type="cellIs" dxfId="109" priority="53" operator="equal">
      <formula>"SIN EVIDENCIA"</formula>
    </cfRule>
  </conditionalFormatting>
  <conditionalFormatting sqref="AF66">
    <cfRule type="cellIs" dxfId="108" priority="48" operator="equal">
      <formula>"SIN EVIDENCIA"</formula>
    </cfRule>
    <cfRule type="cellIs" dxfId="107" priority="49" operator="equal">
      <formula>"SIN EVIDENCIA"</formula>
    </cfRule>
    <cfRule type="cellIs" dxfId="106" priority="50" operator="equal">
      <formula>"SIN EVIDENCIA"</formula>
    </cfRule>
  </conditionalFormatting>
  <conditionalFormatting sqref="AF68">
    <cfRule type="cellIs" dxfId="105" priority="45" operator="equal">
      <formula>"SIN EVIDENCIA"</formula>
    </cfRule>
    <cfRule type="cellIs" dxfId="104" priority="46" operator="equal">
      <formula>"SIN EVIDENCIA"</formula>
    </cfRule>
    <cfRule type="cellIs" dxfId="103" priority="47" operator="equal">
      <formula>"SIN EVIDENCIA"</formula>
    </cfRule>
  </conditionalFormatting>
  <conditionalFormatting sqref="AF68">
    <cfRule type="cellIs" dxfId="102" priority="42" operator="equal">
      <formula>"SIN EVIDENCIA"</formula>
    </cfRule>
    <cfRule type="cellIs" dxfId="101" priority="43" operator="equal">
      <formula>"SIN EVIDENCIA"</formula>
    </cfRule>
    <cfRule type="cellIs" dxfId="100" priority="44" operator="equal">
      <formula>"SIN EVIDENCIA"</formula>
    </cfRule>
  </conditionalFormatting>
  <conditionalFormatting sqref="AF65">
    <cfRule type="cellIs" dxfId="99" priority="39" operator="equal">
      <formula>"SIN EVIDENCIA"</formula>
    </cfRule>
    <cfRule type="cellIs" dxfId="98" priority="40" operator="equal">
      <formula>"SIN EVIDENCIA"</formula>
    </cfRule>
    <cfRule type="cellIs" dxfId="97" priority="41" operator="equal">
      <formula>"SIN EVIDENCIA"</formula>
    </cfRule>
  </conditionalFormatting>
  <conditionalFormatting sqref="AF65">
    <cfRule type="cellIs" dxfId="96" priority="36" operator="equal">
      <formula>"SIN EVIDENCIA"</formula>
    </cfRule>
    <cfRule type="cellIs" dxfId="95" priority="37" operator="equal">
      <formula>"SIN EVIDENCIA"</formula>
    </cfRule>
    <cfRule type="cellIs" dxfId="94" priority="38" operator="equal">
      <formula>"SIN EVIDENCIA"</formula>
    </cfRule>
  </conditionalFormatting>
  <conditionalFormatting sqref="AF66">
    <cfRule type="cellIs" dxfId="93" priority="33" operator="equal">
      <formula>"SIN EVIDENCIA"</formula>
    </cfRule>
    <cfRule type="cellIs" dxfId="92" priority="34" operator="equal">
      <formula>"SIN EVIDENCIA"</formula>
    </cfRule>
    <cfRule type="cellIs" dxfId="91" priority="35" operator="equal">
      <formula>"SIN EVIDENCIA"</formula>
    </cfRule>
  </conditionalFormatting>
  <conditionalFormatting sqref="AF66">
    <cfRule type="cellIs" dxfId="90" priority="30" operator="equal">
      <formula>"SIN EVIDENCIA"</formula>
    </cfRule>
    <cfRule type="cellIs" dxfId="89" priority="31" operator="equal">
      <formula>"SIN EVIDENCIA"</formula>
    </cfRule>
    <cfRule type="cellIs" dxfId="88" priority="32" operator="equal">
      <formula>"SIN EVIDENCIA"</formula>
    </cfRule>
  </conditionalFormatting>
  <conditionalFormatting sqref="AF66">
    <cfRule type="cellIs" dxfId="87" priority="27" operator="equal">
      <formula>"SIN EVIDENCIA"</formula>
    </cfRule>
    <cfRule type="cellIs" dxfId="86" priority="28" operator="equal">
      <formula>"SIN EVIDENCIA"</formula>
    </cfRule>
    <cfRule type="cellIs" dxfId="85" priority="29" operator="equal">
      <formula>"SIN EVIDENCIA"</formula>
    </cfRule>
  </conditionalFormatting>
  <conditionalFormatting sqref="AF47">
    <cfRule type="cellIs" dxfId="84" priority="24" operator="equal">
      <formula>"SIN EVIDENCIA"</formula>
    </cfRule>
    <cfRule type="cellIs" dxfId="83" priority="25" operator="equal">
      <formula>"SIN EVIDENCIA"</formula>
    </cfRule>
    <cfRule type="cellIs" dxfId="82" priority="26" operator="equal">
      <formula>"SIN EVIDENCIA"</formula>
    </cfRule>
  </conditionalFormatting>
  <conditionalFormatting sqref="AF76">
    <cfRule type="cellIs" dxfId="81" priority="21" operator="equal">
      <formula>"SIN EVIDENCIA"</formula>
    </cfRule>
    <cfRule type="cellIs" dxfId="80" priority="22" operator="equal">
      <formula>"SIN EVIDENCIA"</formula>
    </cfRule>
    <cfRule type="cellIs" dxfId="79" priority="23" operator="equal">
      <formula>"SIN EVIDENCIA"</formula>
    </cfRule>
  </conditionalFormatting>
  <conditionalFormatting sqref="AA50">
    <cfRule type="cellIs" dxfId="78" priority="18" operator="equal">
      <formula>"SIN EVIDENCIA"</formula>
    </cfRule>
    <cfRule type="cellIs" dxfId="77" priority="19" operator="equal">
      <formula>"SIN EVIDENCIA"</formula>
    </cfRule>
    <cfRule type="cellIs" dxfId="76" priority="20" operator="equal">
      <formula>"SIN EVIDENCIA"</formula>
    </cfRule>
  </conditionalFormatting>
  <conditionalFormatting sqref="AF48">
    <cfRule type="cellIs" dxfId="75" priority="15" operator="equal">
      <formula>"SIN EVIDENCIA"</formula>
    </cfRule>
    <cfRule type="cellIs" dxfId="74" priority="16" operator="equal">
      <formula>"SIN EVIDENCIA"</formula>
    </cfRule>
    <cfRule type="cellIs" dxfId="73" priority="17" operator="equal">
      <formula>"SIN EVIDENCIA"</formula>
    </cfRule>
  </conditionalFormatting>
  <conditionalFormatting sqref="AA52">
    <cfRule type="cellIs" dxfId="72" priority="12" operator="equal">
      <formula>"SIN EVIDENCIA"</formula>
    </cfRule>
    <cfRule type="cellIs" dxfId="71" priority="13" operator="equal">
      <formula>"SIN EVIDENCIA"</formula>
    </cfRule>
    <cfRule type="cellIs" dxfId="70" priority="14" operator="equal">
      <formula>"SIN EVIDENCIA"</formula>
    </cfRule>
  </conditionalFormatting>
  <conditionalFormatting sqref="Z35">
    <cfRule type="cellIs" dxfId="69" priority="11" operator="lessThan">
      <formula>0.8</formula>
    </cfRule>
  </conditionalFormatting>
  <conditionalFormatting sqref="Z27">
    <cfRule type="cellIs" dxfId="68" priority="10" operator="lessThan">
      <formula>0.8</formula>
    </cfRule>
  </conditionalFormatting>
  <conditionalFormatting sqref="AA51">
    <cfRule type="cellIs" dxfId="67" priority="7" operator="equal">
      <formula>"SIN EVIDENCIA"</formula>
    </cfRule>
    <cfRule type="cellIs" dxfId="66" priority="8" operator="equal">
      <formula>"SIN EVIDENCIA"</formula>
    </cfRule>
    <cfRule type="cellIs" dxfId="65" priority="9" operator="equal">
      <formula>"SIN EVIDENCIA"</formula>
    </cfRule>
  </conditionalFormatting>
  <conditionalFormatting sqref="Z36">
    <cfRule type="cellIs" dxfId="64" priority="6" operator="lessThan">
      <formula>0.8</formula>
    </cfRule>
  </conditionalFormatting>
  <conditionalFormatting sqref="Z37">
    <cfRule type="cellIs" dxfId="63" priority="5" operator="lessThan">
      <formula>0.8</formula>
    </cfRule>
  </conditionalFormatting>
  <conditionalFormatting sqref="Z38">
    <cfRule type="cellIs" dxfId="62" priority="4" operator="lessThan">
      <formula>0.8</formula>
    </cfRule>
  </conditionalFormatting>
  <conditionalFormatting sqref="AF45">
    <cfRule type="cellIs" dxfId="61" priority="1" operator="equal">
      <formula>"SIN EVIDENCIA"</formula>
    </cfRule>
    <cfRule type="cellIs" dxfId="60" priority="2" operator="equal">
      <formula>"SIN EVIDENCIA"</formula>
    </cfRule>
    <cfRule type="cellIs" dxfId="59" priority="3" operator="equal">
      <formula>"SIN EVIDENCIA"</formula>
    </cfRule>
  </conditionalFormatting>
  <hyperlinks>
    <hyperlink ref="V18" r:id="rId1"/>
    <hyperlink ref="V19" r:id="rId2"/>
    <hyperlink ref="V29" r:id="rId3" display="EVIDENCIAS MANTENIMIENTO EQUIPOS\1.1.2.7"/>
    <hyperlink ref="V62" r:id="rId4"/>
    <hyperlink ref="V67" r:id="rId5"/>
    <hyperlink ref="V64" r:id="rId6"/>
    <hyperlink ref="V69" r:id="rId7"/>
    <hyperlink ref="AA69" r:id="rId8"/>
    <hyperlink ref="V54" r:id="rId9"/>
    <hyperlink ref="V58" r:id="rId10"/>
    <hyperlink ref="V59" r:id="rId11"/>
    <hyperlink ref="V39" r:id="rId12"/>
    <hyperlink ref="V105" r:id="rId13"/>
    <hyperlink ref="AA105" r:id="rId14"/>
    <hyperlink ref="V24" r:id="rId15"/>
    <hyperlink ref="V81" r:id="rId16"/>
    <hyperlink ref="V82" r:id="rId17"/>
    <hyperlink ref="V48" r:id="rId18"/>
    <hyperlink ref="V45" r:id="rId19"/>
    <hyperlink ref="V46" r:id="rId20"/>
    <hyperlink ref="V47" r:id="rId21"/>
    <hyperlink ref="V50" r:id="rId22"/>
    <hyperlink ref="V51" r:id="rId23"/>
    <hyperlink ref="V21" r:id="rId24"/>
    <hyperlink ref="V23" r:id="rId25"/>
    <hyperlink ref="V27" r:id="rId26"/>
    <hyperlink ref="V28" r:id="rId27"/>
    <hyperlink ref="V35" r:id="rId28"/>
    <hyperlink ref="V36" r:id="rId29"/>
    <hyperlink ref="V37" r:id="rId30"/>
    <hyperlink ref="V38" r:id="rId31"/>
    <hyperlink ref="V53" r:id="rId32"/>
    <hyperlink ref="V56:V57" r:id="rId33" display="Listado de asistencias"/>
    <hyperlink ref="V65" r:id="rId34"/>
    <hyperlink ref="V42" r:id="rId35"/>
    <hyperlink ref="V41" r:id="rId36"/>
    <hyperlink ref="V101" r:id="rId37"/>
    <hyperlink ref="V99" r:id="rId38"/>
    <hyperlink ref="V20" r:id="rId39"/>
    <hyperlink ref="V22" r:id="rId40"/>
    <hyperlink ref="V108" r:id="rId41"/>
    <hyperlink ref="AA112" r:id="rId42"/>
    <hyperlink ref="V112" r:id="rId43"/>
    <hyperlink ref="V111" r:id="rId44"/>
    <hyperlink ref="AA113" r:id="rId45"/>
    <hyperlink ref="V109" r:id="rId46"/>
    <hyperlink ref="V117" r:id="rId47"/>
    <hyperlink ref="V116" r:id="rId48"/>
    <hyperlink ref="V115" r:id="rId49"/>
    <hyperlink ref="AA109" r:id="rId50"/>
    <hyperlink ref="V113" r:id="rId51"/>
    <hyperlink ref="AA62" r:id="rId52"/>
    <hyperlink ref="AA65" r:id="rId53"/>
    <hyperlink ref="AA63" r:id="rId54"/>
    <hyperlink ref="V63" r:id="rId55"/>
    <hyperlink ref="V61" r:id="rId56"/>
    <hyperlink ref="AA61" r:id="rId57"/>
    <hyperlink ref="V60" r:id="rId58"/>
    <hyperlink ref="AA60" r:id="rId59"/>
    <hyperlink ref="V66" r:id="rId60"/>
    <hyperlink ref="AA66" r:id="rId61"/>
    <hyperlink ref="AA67" r:id="rId62"/>
    <hyperlink ref="V68" r:id="rId63"/>
    <hyperlink ref="AA68" r:id="rId64"/>
    <hyperlink ref="V92" r:id="rId65"/>
    <hyperlink ref="AA92" r:id="rId66"/>
    <hyperlink ref="V17" r:id="rId67"/>
    <hyperlink ref="AA17" r:id="rId68"/>
    <hyperlink ref="AA24" r:id="rId69"/>
    <hyperlink ref="V43" r:id="rId70"/>
    <hyperlink ref="V44" r:id="rId71"/>
    <hyperlink ref="AA44" r:id="rId72"/>
    <hyperlink ref="AA53" r:id="rId73"/>
    <hyperlink ref="AA54" r:id="rId74"/>
    <hyperlink ref="V55" r:id="rId75"/>
    <hyperlink ref="AA55" r:id="rId76"/>
    <hyperlink ref="AA56:AA57" r:id="rId77" display="Listado de asistencias"/>
    <hyperlink ref="AA58" r:id="rId78"/>
    <hyperlink ref="AA59" r:id="rId79"/>
    <hyperlink ref="AA41" r:id="rId80"/>
    <hyperlink ref="AA108" r:id="rId81"/>
    <hyperlink ref="AA64" r:id="rId82"/>
    <hyperlink ref="AA81" r:id="rId83"/>
    <hyperlink ref="V83" r:id="rId84"/>
    <hyperlink ref="AA83" r:id="rId85"/>
    <hyperlink ref="AA82" r:id="rId86"/>
    <hyperlink ref="AA18" r:id="rId87"/>
    <hyperlink ref="AA19" r:id="rId88"/>
    <hyperlink ref="AA14" r:id="rId89"/>
    <hyperlink ref="AF105" r:id="rId90"/>
    <hyperlink ref="V80" r:id="rId91" display="EVIDENCIAS TALENTO HUMANO\1.4.1.1"/>
    <hyperlink ref="AF53" r:id="rId92"/>
    <hyperlink ref="V86" r:id="rId93"/>
    <hyperlink ref="V104" r:id="rId94"/>
    <hyperlink ref="V106" r:id="rId95"/>
    <hyperlink ref="V107" r:id="rId96"/>
    <hyperlink ref="AA46" r:id="rId97"/>
    <hyperlink ref="AA47" r:id="rId98"/>
    <hyperlink ref="AA45" r:id="rId99"/>
    <hyperlink ref="AA49" r:id="rId100" display="PLAN DE MEJORAMIENTO"/>
    <hyperlink ref="AA16" r:id="rId101"/>
    <hyperlink ref="AF14" r:id="rId102"/>
    <hyperlink ref="AF62" r:id="rId103" display="Asistencia de capacitaciones programadas"/>
    <hyperlink ref="AF67" r:id="rId104"/>
    <hyperlink ref="AF64" r:id="rId105"/>
    <hyperlink ref="AF69" r:id="rId106"/>
    <hyperlink ref="AA28" r:id="rId107"/>
    <hyperlink ref="AA29" r:id="rId108" display="EVIDENCIAS MANTENIMIENTO EQUIPOS\1.1.2.7"/>
    <hyperlink ref="AF29" r:id="rId109" display="EVIDENCIAS MANTENIMIENTO EQUIPOS\1.1.2.7"/>
    <hyperlink ref="AK29" r:id="rId110" display="EVIDENCIAS MANTENIMIENTO EQUIPOS\1.1.2.7"/>
    <hyperlink ref="AA115" r:id="rId111"/>
    <hyperlink ref="AA116" r:id="rId112"/>
    <hyperlink ref="AA117" r:id="rId113"/>
    <hyperlink ref="AA15" r:id="rId114"/>
    <hyperlink ref="AF17" r:id="rId115"/>
    <hyperlink ref="AP29" r:id="rId116" display="EVIDENCIAS MANTENIMIENTO EQUIPOS\1.1.2.7"/>
    <hyperlink ref="AU29" r:id="rId117" display="EVIDENCIAS MANTENIMIENTO EQUIPOS\1.1.2.7"/>
    <hyperlink ref="AZ29" r:id="rId118" display="EVIDENCIAS MANTENIMIENTO EQUIPOS\1.1.2.7"/>
    <hyperlink ref="BE29" r:id="rId119" display="EVIDENCIAS MANTENIMIENTO EQUIPOS\1.1.2.7"/>
    <hyperlink ref="BJ29" r:id="rId120" display="EVIDENCIAS MANTENIMIENTO EQUIPOS\1.1.2.7"/>
    <hyperlink ref="BO29" r:id="rId121" display="EVIDENCIAS MANTENIMIENTO EQUIPOS\1.1.2.7\evidencias indicador 1,1,2,7"/>
    <hyperlink ref="V30" r:id="rId122"/>
    <hyperlink ref="V31" r:id="rId123"/>
    <hyperlink ref="AA31" r:id="rId124"/>
    <hyperlink ref="AF31" r:id="rId125"/>
    <hyperlink ref="AK31" r:id="rId126"/>
    <hyperlink ref="AP31" r:id="rId127"/>
    <hyperlink ref="AU31" r:id="rId128"/>
    <hyperlink ref="AZ31" r:id="rId129"/>
    <hyperlink ref="BE31" r:id="rId130"/>
    <hyperlink ref="BJ31" r:id="rId131"/>
    <hyperlink ref="BO31" r:id="rId132"/>
    <hyperlink ref="V32" r:id="rId133"/>
    <hyperlink ref="AA32" r:id="rId134"/>
    <hyperlink ref="AF32" r:id="rId135"/>
    <hyperlink ref="AK32" r:id="rId136"/>
    <hyperlink ref="AP32" r:id="rId137"/>
    <hyperlink ref="AF33" r:id="rId138"/>
    <hyperlink ref="V98" r:id="rId139"/>
    <hyperlink ref="AK105" r:id="rId140" display="SIN EVIDENCIA"/>
    <hyperlink ref="AK53" r:id="rId141"/>
    <hyperlink ref="AF54" r:id="rId142" display="EVIDENCIAS CALIDAD\1.1.1.4\CONTROL DOCUMENTAL CALIDAD.xlsx"/>
    <hyperlink ref="AF56:AF57" r:id="rId143" display="Registros de asistencia"/>
    <hyperlink ref="AF112" r:id="rId144"/>
    <hyperlink ref="AF60" r:id="rId145"/>
    <hyperlink ref="AF61" r:id="rId146"/>
    <hyperlink ref="AF68" r:id="rId147"/>
    <hyperlink ref="AF92" r:id="rId148"/>
    <hyperlink ref="AK109" r:id="rId149"/>
    <hyperlink ref="AK113" r:id="rId150"/>
    <hyperlink ref="AA96" r:id="rId151"/>
    <hyperlink ref="AF87" r:id="rId152"/>
    <hyperlink ref="AF88" r:id="rId153"/>
    <hyperlink ref="AA80" r:id="rId154" display="EVIDENCIAS TALENTO HUMANO\1.4.1.1\DICIEMBRE"/>
    <hyperlink ref="AF81" r:id="rId155"/>
    <hyperlink ref="AF24" r:id="rId156"/>
    <hyperlink ref="AA21" r:id="rId157"/>
    <hyperlink ref="AA22" r:id="rId158"/>
    <hyperlink ref="AA23" r:id="rId159"/>
    <hyperlink ref="AF89" r:id="rId160"/>
    <hyperlink ref="AA98" r:id="rId161"/>
    <hyperlink ref="AF63" r:id="rId162"/>
    <hyperlink ref="AF65" r:id="rId163"/>
    <hyperlink ref="AF66" r:id="rId164"/>
    <hyperlink ref="AF46" r:id="rId165"/>
    <hyperlink ref="AF47" r:id="rId166"/>
    <hyperlink ref="AF75" r:id="rId167"/>
    <hyperlink ref="AF76" r:id="rId168"/>
    <hyperlink ref="AA50" r:id="rId169"/>
    <hyperlink ref="AF82" r:id="rId170"/>
    <hyperlink ref="AF83" r:id="rId171"/>
    <hyperlink ref="AF48" r:id="rId172"/>
    <hyperlink ref="AA52" r:id="rId173"/>
    <hyperlink ref="AA99" r:id="rId174"/>
    <hyperlink ref="AA35" r:id="rId175"/>
    <hyperlink ref="AF55" r:id="rId176" display="EVIDENCIAS CALIDAD\1.1.1.4\CONTROL DOCUMENTAL CALIDAD.xlsx"/>
    <hyperlink ref="AF59" r:id="rId177"/>
    <hyperlink ref="AF58:AF59" r:id="rId178" display="Registros de asistencia"/>
    <hyperlink ref="AF58" r:id="rId179"/>
    <hyperlink ref="AA27" r:id="rId180"/>
    <hyperlink ref="AA51" r:id="rId181"/>
    <hyperlink ref="AA84" r:id="rId182" display="EVIDENCIAS TALENTO HUMANO\1.4.1.5"/>
    <hyperlink ref="AA36" r:id="rId183"/>
    <hyperlink ref="AA37" r:id="rId184"/>
    <hyperlink ref="AA38" r:id="rId185"/>
    <hyperlink ref="AA110" r:id="rId186"/>
    <hyperlink ref="AF45" r:id="rId187"/>
    <hyperlink ref="AA114" r:id="rId188"/>
    <hyperlink ref="AA103" r:id="rId189"/>
    <hyperlink ref="AA20" r:id="rId190"/>
    <hyperlink ref="AF111" r:id="rId191"/>
    <hyperlink ref="V26" r:id="rId192"/>
    <hyperlink ref="V34" r:id="rId193"/>
    <hyperlink ref="AF44" r:id="rId194"/>
    <hyperlink ref="AA43" r:id="rId195"/>
  </hyperlinks>
  <pageMargins left="0.7" right="0.7" top="0.75" bottom="0.75" header="0.3" footer="0.3"/>
  <pageSetup paperSize="9" orientation="portrait" horizontalDpi="4294967295" verticalDpi="4294967295" r:id="rId196"/>
  <drawing r:id="rId19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7" zoomScale="70" zoomScaleNormal="70" workbookViewId="0">
      <selection sqref="A1:I4"/>
    </sheetView>
  </sheetViews>
  <sheetFormatPr baseColWidth="10" defaultRowHeight="15" x14ac:dyDescent="0.25"/>
  <cols>
    <col min="4" max="4" width="19.28515625" bestFit="1" customWidth="1"/>
  </cols>
  <sheetData>
    <row r="1" spans="1:10" ht="27.75" customHeight="1" x14ac:dyDescent="0.25">
      <c r="A1" s="232"/>
      <c r="B1" s="232"/>
      <c r="C1" s="232"/>
      <c r="D1" s="764" t="s">
        <v>1195</v>
      </c>
      <c r="E1" s="765"/>
      <c r="F1" s="668" t="s">
        <v>1140</v>
      </c>
      <c r="G1" s="668"/>
      <c r="H1" s="669" t="s">
        <v>1197</v>
      </c>
      <c r="I1" s="669"/>
    </row>
    <row r="2" spans="1:10" ht="27.75" customHeight="1" x14ac:dyDescent="0.25">
      <c r="A2" s="760" t="s">
        <v>1138</v>
      </c>
      <c r="B2" s="761"/>
      <c r="C2" s="762"/>
      <c r="D2" s="456">
        <v>110</v>
      </c>
      <c r="E2" s="530">
        <f>+D2/D4</f>
        <v>0.79710144927536231</v>
      </c>
      <c r="F2" s="531">
        <v>92</v>
      </c>
      <c r="G2" s="532">
        <f>+F2/D2</f>
        <v>0.83636363636363631</v>
      </c>
      <c r="H2" s="531">
        <v>18</v>
      </c>
      <c r="I2" s="532">
        <f>+H2/D2</f>
        <v>0.16363636363636364</v>
      </c>
    </row>
    <row r="3" spans="1:10" ht="27.75" customHeight="1" x14ac:dyDescent="0.25">
      <c r="A3" s="760" t="s">
        <v>1139</v>
      </c>
      <c r="B3" s="761"/>
      <c r="C3" s="762"/>
      <c r="D3" s="531">
        <v>28</v>
      </c>
      <c r="E3" s="530">
        <f>+D3/D4</f>
        <v>0.20289855072463769</v>
      </c>
      <c r="F3" s="531" t="s">
        <v>1141</v>
      </c>
      <c r="G3" s="531" t="s">
        <v>1141</v>
      </c>
      <c r="H3" s="531" t="s">
        <v>1141</v>
      </c>
      <c r="I3" s="531" t="s">
        <v>1141</v>
      </c>
    </row>
    <row r="4" spans="1:10" ht="23.25" customHeight="1" x14ac:dyDescent="0.25">
      <c r="A4" s="763" t="s">
        <v>1196</v>
      </c>
      <c r="B4" s="763"/>
      <c r="C4" s="763"/>
      <c r="D4" s="763">
        <f>C9+C14+C19+C24+C29</f>
        <v>138</v>
      </c>
      <c r="E4" s="763"/>
      <c r="F4" s="763"/>
      <c r="G4" s="763"/>
      <c r="H4" s="763"/>
      <c r="I4" s="763"/>
    </row>
    <row r="7" spans="1:10" ht="25.5" customHeight="1" x14ac:dyDescent="0.25">
      <c r="C7" s="345" t="s">
        <v>1199</v>
      </c>
      <c r="D7" s="345" t="s">
        <v>1157</v>
      </c>
      <c r="E7" s="534" t="s">
        <v>1200</v>
      </c>
      <c r="F7" s="345" t="s">
        <v>1157</v>
      </c>
      <c r="G7" s="534" t="s">
        <v>1206</v>
      </c>
      <c r="H7" s="345" t="s">
        <v>1157</v>
      </c>
    </row>
    <row r="8" spans="1:10" x14ac:dyDescent="0.25">
      <c r="B8" t="s">
        <v>1198</v>
      </c>
      <c r="C8">
        <v>70</v>
      </c>
      <c r="D8" s="157">
        <f>C8/C9</f>
        <v>0.67961165048543692</v>
      </c>
      <c r="E8">
        <v>17</v>
      </c>
      <c r="F8" s="157">
        <f>E8/C9</f>
        <v>0.1650485436893204</v>
      </c>
      <c r="G8">
        <v>16</v>
      </c>
      <c r="H8" s="157">
        <f>G8/C9</f>
        <v>0.1553398058252427</v>
      </c>
    </row>
    <row r="9" spans="1:10" x14ac:dyDescent="0.25">
      <c r="B9" t="s">
        <v>1196</v>
      </c>
      <c r="C9">
        <f>C8+E8+G8</f>
        <v>103</v>
      </c>
      <c r="J9" s="533"/>
    </row>
    <row r="12" spans="1:10" x14ac:dyDescent="0.25">
      <c r="C12" t="s">
        <v>1199</v>
      </c>
      <c r="D12" t="s">
        <v>1157</v>
      </c>
      <c r="E12" t="s">
        <v>1200</v>
      </c>
      <c r="F12" t="s">
        <v>1157</v>
      </c>
      <c r="G12" t="s">
        <v>1201</v>
      </c>
    </row>
    <row r="13" spans="1:10" x14ac:dyDescent="0.25">
      <c r="B13" t="s">
        <v>1202</v>
      </c>
      <c r="C13">
        <v>14</v>
      </c>
      <c r="D13" s="157">
        <f>C13/C14</f>
        <v>0.875</v>
      </c>
      <c r="E13">
        <v>1</v>
      </c>
      <c r="F13" s="157">
        <f>E13/C14</f>
        <v>6.25E-2</v>
      </c>
      <c r="G13">
        <v>1</v>
      </c>
      <c r="H13" s="157">
        <f>G13/C14</f>
        <v>6.25E-2</v>
      </c>
      <c r="J13" s="533"/>
    </row>
    <row r="14" spans="1:10" x14ac:dyDescent="0.25">
      <c r="B14" t="s">
        <v>1196</v>
      </c>
      <c r="C14">
        <f>C13+E13+G13</f>
        <v>16</v>
      </c>
    </row>
    <row r="17" spans="2:8" x14ac:dyDescent="0.25">
      <c r="C17" t="s">
        <v>1199</v>
      </c>
      <c r="D17" t="s">
        <v>1157</v>
      </c>
      <c r="E17" t="s">
        <v>1200</v>
      </c>
      <c r="F17" t="s">
        <v>1157</v>
      </c>
      <c r="G17" t="s">
        <v>1201</v>
      </c>
    </row>
    <row r="18" spans="2:8" x14ac:dyDescent="0.25">
      <c r="B18" t="s">
        <v>1203</v>
      </c>
      <c r="C18">
        <v>6</v>
      </c>
      <c r="D18" s="157">
        <f>C18/C19</f>
        <v>0.75</v>
      </c>
      <c r="E18">
        <v>0</v>
      </c>
      <c r="F18" s="157">
        <f>E18/C19</f>
        <v>0</v>
      </c>
      <c r="G18">
        <v>2</v>
      </c>
      <c r="H18" s="157">
        <f>G18/C19</f>
        <v>0.25</v>
      </c>
    </row>
    <row r="19" spans="2:8" x14ac:dyDescent="0.25">
      <c r="B19" t="s">
        <v>1196</v>
      </c>
      <c r="C19">
        <f>C18+E18+G18</f>
        <v>8</v>
      </c>
    </row>
    <row r="22" spans="2:8" x14ac:dyDescent="0.25">
      <c r="C22" t="s">
        <v>1199</v>
      </c>
      <c r="D22" t="s">
        <v>1157</v>
      </c>
      <c r="E22" t="s">
        <v>1200</v>
      </c>
      <c r="F22" t="s">
        <v>1157</v>
      </c>
      <c r="G22" t="s">
        <v>1201</v>
      </c>
    </row>
    <row r="23" spans="2:8" x14ac:dyDescent="0.25">
      <c r="B23" t="s">
        <v>1204</v>
      </c>
      <c r="C23">
        <v>0</v>
      </c>
      <c r="D23" s="157">
        <f>C23/C24</f>
        <v>0</v>
      </c>
      <c r="E23">
        <v>0</v>
      </c>
      <c r="F23" s="157">
        <f>E23/C24</f>
        <v>0</v>
      </c>
      <c r="G23">
        <v>6</v>
      </c>
      <c r="H23" s="157">
        <f>G23/C24</f>
        <v>1</v>
      </c>
    </row>
    <row r="24" spans="2:8" x14ac:dyDescent="0.25">
      <c r="B24" t="s">
        <v>1196</v>
      </c>
      <c r="C24">
        <f>C23+E23+G23</f>
        <v>6</v>
      </c>
    </row>
    <row r="27" spans="2:8" x14ac:dyDescent="0.25">
      <c r="C27" t="s">
        <v>1199</v>
      </c>
      <c r="D27" t="s">
        <v>1157</v>
      </c>
      <c r="E27" t="s">
        <v>1200</v>
      </c>
      <c r="F27" t="s">
        <v>1157</v>
      </c>
      <c r="G27" t="s">
        <v>1201</v>
      </c>
    </row>
    <row r="28" spans="2:8" x14ac:dyDescent="0.25">
      <c r="B28" t="s">
        <v>1205</v>
      </c>
      <c r="C28">
        <v>2</v>
      </c>
      <c r="D28" s="157">
        <f>C28/C29</f>
        <v>0.4</v>
      </c>
      <c r="E28">
        <v>0</v>
      </c>
      <c r="F28" s="157">
        <f>E28/C29</f>
        <v>0</v>
      </c>
      <c r="G28">
        <v>3</v>
      </c>
      <c r="H28" s="157">
        <f>G28/C29</f>
        <v>0.6</v>
      </c>
    </row>
    <row r="29" spans="2:8" x14ac:dyDescent="0.25">
      <c r="B29" t="s">
        <v>1196</v>
      </c>
      <c r="C29">
        <f>C28+E28+G28</f>
        <v>5</v>
      </c>
    </row>
  </sheetData>
  <mergeCells count="7">
    <mergeCell ref="F1:G1"/>
    <mergeCell ref="H1:I1"/>
    <mergeCell ref="A2:C2"/>
    <mergeCell ref="A3:C3"/>
    <mergeCell ref="A4:C4"/>
    <mergeCell ref="D4:I4"/>
    <mergeCell ref="D1:E1"/>
  </mergeCells>
  <conditionalFormatting sqref="F1 H1 F2:H2 F3:G3 D2:D3">
    <cfRule type="cellIs" dxfId="58" priority="6" operator="equal">
      <formula>$Q$12</formula>
    </cfRule>
  </conditionalFormatting>
  <conditionalFormatting sqref="F1 H1 F3:G3 D2:D3 F2:I2">
    <cfRule type="cellIs" dxfId="57" priority="5" operator="equal">
      <formula>"SIN AVANCE"</formula>
    </cfRule>
  </conditionalFormatting>
  <conditionalFormatting sqref="A1:A2">
    <cfRule type="cellIs" dxfId="56" priority="4" operator="equal">
      <formula>2</formula>
    </cfRule>
  </conditionalFormatting>
  <conditionalFormatting sqref="A3">
    <cfRule type="cellIs" dxfId="55" priority="3" operator="equal">
      <formula>2</formula>
    </cfRule>
  </conditionalFormatting>
  <conditionalFormatting sqref="H3:I3">
    <cfRule type="cellIs" dxfId="54" priority="2" operator="equal">
      <formula>$Q$12</formula>
    </cfRule>
  </conditionalFormatting>
  <conditionalFormatting sqref="H3:I3">
    <cfRule type="cellIs" dxfId="53" priority="1" operator="equal">
      <formula>"SIN AVANCE"</formula>
    </cfRule>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CT30"/>
  <sheetViews>
    <sheetView topLeftCell="C1" zoomScale="80" zoomScaleNormal="80" workbookViewId="0">
      <selection activeCell="C1" sqref="C1:P8"/>
    </sheetView>
  </sheetViews>
  <sheetFormatPr baseColWidth="10" defaultRowHeight="15" x14ac:dyDescent="0.25"/>
  <cols>
    <col min="2" max="2" width="34.7109375" customWidth="1"/>
    <col min="3" max="3" width="37.7109375" style="561" customWidth="1"/>
    <col min="4" max="4" width="20.7109375" customWidth="1"/>
    <col min="5" max="5" width="19.7109375" customWidth="1"/>
    <col min="6" max="6" width="32.28515625" style="565" customWidth="1"/>
    <col min="7" max="7" width="21.7109375" customWidth="1"/>
    <col min="8" max="8" width="10.28515625" style="400" customWidth="1"/>
    <col min="9" max="9" width="25.28515625" style="568" customWidth="1"/>
    <col min="10" max="10" width="19.7109375" customWidth="1"/>
    <col min="11" max="11" width="18.7109375" customWidth="1"/>
    <col min="12" max="12" width="19.42578125" customWidth="1"/>
    <col min="13" max="13" width="18.7109375" customWidth="1"/>
    <col min="14" max="14" width="13.7109375" customWidth="1"/>
    <col min="15" max="16" width="11.7109375" customWidth="1"/>
    <col min="18" max="19" width="20.140625" bestFit="1" customWidth="1"/>
    <col min="21" max="21" width="14.28515625" customWidth="1"/>
    <col min="23" max="23" width="21.42578125" customWidth="1"/>
    <col min="24" max="24" width="20.5703125" bestFit="1" customWidth="1"/>
    <col min="25" max="25" width="17.5703125" bestFit="1" customWidth="1"/>
    <col min="26" max="26" width="18.7109375" customWidth="1"/>
    <col min="28" max="28" width="20.140625" bestFit="1" customWidth="1"/>
    <col min="29" max="29" width="20.28515625" bestFit="1" customWidth="1"/>
    <col min="31" max="31" width="14.140625" customWidth="1"/>
    <col min="33" max="33" width="19.140625" bestFit="1" customWidth="1"/>
    <col min="34" max="34" width="20.140625" bestFit="1" customWidth="1"/>
    <col min="36" max="36" width="16.85546875" customWidth="1"/>
    <col min="38" max="39" width="20.140625" bestFit="1" customWidth="1"/>
    <col min="41" max="41" width="15.85546875" customWidth="1"/>
    <col min="43" max="44" width="20.140625" bestFit="1" customWidth="1"/>
    <col min="46" max="46" width="21.140625" customWidth="1"/>
    <col min="48" max="48" width="17.42578125" bestFit="1" customWidth="1"/>
    <col min="49" max="49" width="16.28515625" bestFit="1" customWidth="1"/>
    <col min="50" max="50" width="14.5703125" bestFit="1" customWidth="1"/>
    <col min="51" max="51" width="17.28515625" customWidth="1"/>
    <col min="53" max="54" width="20.140625" bestFit="1" customWidth="1"/>
    <col min="56" max="56" width="14.42578125" customWidth="1"/>
    <col min="58" max="59" width="20.140625" bestFit="1" customWidth="1"/>
    <col min="63" max="64" width="20.140625" bestFit="1" customWidth="1"/>
  </cols>
  <sheetData>
    <row r="1" spans="1:98" s="16" customFormat="1" ht="16.149999999999999" customHeight="1" x14ac:dyDescent="0.25">
      <c r="B1" s="775"/>
      <c r="C1" s="774" t="s">
        <v>544</v>
      </c>
      <c r="D1" s="774"/>
      <c r="E1" s="774"/>
      <c r="F1" s="774"/>
      <c r="G1" s="774"/>
      <c r="H1" s="774"/>
      <c r="I1" s="774"/>
      <c r="J1" s="774"/>
      <c r="K1" s="774"/>
      <c r="L1" s="774"/>
      <c r="M1" s="774"/>
      <c r="N1" s="774"/>
      <c r="O1" s="774"/>
      <c r="P1" s="774"/>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8"/>
      <c r="CN1" s="18"/>
      <c r="CO1" s="18"/>
      <c r="CP1" s="18"/>
      <c r="CQ1" s="18"/>
    </row>
    <row r="2" spans="1:98" s="16" customFormat="1" ht="16.149999999999999" customHeight="1" x14ac:dyDescent="0.25">
      <c r="B2" s="775"/>
      <c r="C2" s="774"/>
      <c r="D2" s="774"/>
      <c r="E2" s="774"/>
      <c r="F2" s="774"/>
      <c r="G2" s="774"/>
      <c r="H2" s="774"/>
      <c r="I2" s="774"/>
      <c r="J2" s="774"/>
      <c r="K2" s="774"/>
      <c r="L2" s="774"/>
      <c r="M2" s="774"/>
      <c r="N2" s="774"/>
      <c r="O2" s="774"/>
      <c r="P2" s="774"/>
      <c r="Q2" s="17"/>
      <c r="R2" s="602" t="s">
        <v>870</v>
      </c>
      <c r="S2" s="603"/>
      <c r="T2" s="604"/>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8"/>
      <c r="CN2" s="18"/>
      <c r="CO2" s="18"/>
      <c r="CP2" s="18"/>
      <c r="CQ2" s="18"/>
    </row>
    <row r="3" spans="1:98" s="16" customFormat="1" ht="16.149999999999999" customHeight="1" x14ac:dyDescent="0.25">
      <c r="B3" s="775"/>
      <c r="C3" s="774"/>
      <c r="D3" s="774"/>
      <c r="E3" s="774"/>
      <c r="F3" s="774"/>
      <c r="G3" s="774"/>
      <c r="H3" s="774"/>
      <c r="I3" s="774"/>
      <c r="J3" s="774"/>
      <c r="K3" s="774"/>
      <c r="L3" s="774"/>
      <c r="M3" s="774"/>
      <c r="N3" s="774"/>
      <c r="O3" s="774"/>
      <c r="P3" s="774"/>
      <c r="Q3" s="17"/>
      <c r="R3" s="752" t="s">
        <v>114</v>
      </c>
      <c r="S3" s="752"/>
      <c r="T3" s="177"/>
      <c r="U3" s="17"/>
      <c r="V3" s="17"/>
      <c r="W3" s="17"/>
      <c r="X3" s="133"/>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8"/>
      <c r="CN3" s="18"/>
      <c r="CO3" s="18"/>
      <c r="CP3" s="18"/>
      <c r="CQ3" s="18"/>
    </row>
    <row r="4" spans="1:98" s="16" customFormat="1" ht="16.149999999999999" customHeight="1" x14ac:dyDescent="0.25">
      <c r="B4" s="775"/>
      <c r="C4" s="774"/>
      <c r="D4" s="774"/>
      <c r="E4" s="774"/>
      <c r="F4" s="774"/>
      <c r="G4" s="774"/>
      <c r="H4" s="774"/>
      <c r="I4" s="774"/>
      <c r="J4" s="774"/>
      <c r="K4" s="774"/>
      <c r="L4" s="774"/>
      <c r="M4" s="774"/>
      <c r="N4" s="774"/>
      <c r="O4" s="774"/>
      <c r="P4" s="774"/>
      <c r="Q4" s="17"/>
      <c r="R4" s="752" t="s">
        <v>17</v>
      </c>
      <c r="S4" s="752"/>
      <c r="T4" s="166"/>
      <c r="U4" s="17"/>
      <c r="V4" s="17"/>
      <c r="W4" s="17">
        <v>7562528233.8199997</v>
      </c>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3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8"/>
      <c r="CN4" s="18"/>
      <c r="CO4" s="18"/>
      <c r="CP4" s="18"/>
      <c r="CQ4" s="18"/>
    </row>
    <row r="5" spans="1:98" s="16" customFormat="1" ht="16.149999999999999" customHeight="1" x14ac:dyDescent="0.25">
      <c r="B5" s="775"/>
      <c r="C5" s="774"/>
      <c r="D5" s="774"/>
      <c r="E5" s="774"/>
      <c r="F5" s="774"/>
      <c r="G5" s="774"/>
      <c r="H5" s="774"/>
      <c r="I5" s="774"/>
      <c r="J5" s="774"/>
      <c r="K5" s="774"/>
      <c r="L5" s="774"/>
      <c r="M5" s="774"/>
      <c r="N5" s="774"/>
      <c r="O5" s="774"/>
      <c r="P5" s="774"/>
      <c r="Q5" s="17"/>
      <c r="R5" s="752" t="s">
        <v>25</v>
      </c>
      <c r="S5" s="752"/>
      <c r="T5" s="167"/>
      <c r="U5" s="17"/>
      <c r="V5" s="17"/>
      <c r="W5" s="17"/>
      <c r="X5" s="17"/>
      <c r="Y5" s="17"/>
      <c r="Z5" s="17"/>
      <c r="AA5" s="17"/>
      <c r="AB5" s="17"/>
      <c r="AC5" s="17"/>
      <c r="AD5" s="17"/>
      <c r="AE5" s="17"/>
      <c r="AF5" s="17"/>
      <c r="AG5" s="17"/>
      <c r="AH5" s="17"/>
      <c r="AI5" s="17"/>
      <c r="AJ5" s="17"/>
      <c r="AK5" s="17"/>
      <c r="AL5" s="17"/>
      <c r="AM5" s="17"/>
      <c r="AN5" s="17"/>
      <c r="AO5" s="17"/>
      <c r="AP5" s="17"/>
      <c r="AQ5" s="318"/>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8"/>
      <c r="CN5" s="18"/>
      <c r="CO5" s="18"/>
      <c r="CP5" s="18"/>
      <c r="CQ5" s="18"/>
    </row>
    <row r="6" spans="1:98" s="16" customFormat="1" ht="16.149999999999999" customHeight="1" x14ac:dyDescent="0.25">
      <c r="B6" s="775"/>
      <c r="C6" s="774"/>
      <c r="D6" s="774"/>
      <c r="E6" s="774"/>
      <c r="F6" s="774"/>
      <c r="G6" s="774"/>
      <c r="H6" s="774"/>
      <c r="I6" s="774"/>
      <c r="J6" s="774"/>
      <c r="K6" s="774"/>
      <c r="L6" s="774"/>
      <c r="M6" s="774"/>
      <c r="N6" s="774"/>
      <c r="O6" s="774"/>
      <c r="P6" s="774"/>
      <c r="Q6" s="17"/>
      <c r="R6" s="752" t="s">
        <v>43</v>
      </c>
      <c r="S6" s="752"/>
      <c r="T6" s="179"/>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8"/>
      <c r="CN6" s="18"/>
      <c r="CO6" s="18"/>
      <c r="CP6" s="18"/>
      <c r="CQ6" s="18"/>
    </row>
    <row r="7" spans="1:98" s="16" customFormat="1" ht="16.149999999999999" customHeight="1" x14ac:dyDescent="0.25">
      <c r="B7" s="775"/>
      <c r="C7" s="774"/>
      <c r="D7" s="774"/>
      <c r="E7" s="774"/>
      <c r="F7" s="774"/>
      <c r="G7" s="774"/>
      <c r="H7" s="774"/>
      <c r="I7" s="774"/>
      <c r="J7" s="774"/>
      <c r="K7" s="774"/>
      <c r="L7" s="774"/>
      <c r="M7" s="774"/>
      <c r="N7" s="774"/>
      <c r="O7" s="774"/>
      <c r="P7" s="774"/>
      <c r="Q7" s="17"/>
      <c r="R7" s="752" t="s">
        <v>98</v>
      </c>
      <c r="S7" s="752"/>
      <c r="T7" s="180"/>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8"/>
      <c r="CQ7" s="18"/>
      <c r="CR7" s="18"/>
      <c r="CS7" s="18"/>
      <c r="CT7" s="18"/>
    </row>
    <row r="8" spans="1:98" s="16" customFormat="1" ht="16.149999999999999" customHeight="1" x14ac:dyDescent="0.25">
      <c r="B8" s="775"/>
      <c r="C8" s="774"/>
      <c r="D8" s="774"/>
      <c r="E8" s="774"/>
      <c r="F8" s="774"/>
      <c r="G8" s="774"/>
      <c r="H8" s="774"/>
      <c r="I8" s="774"/>
      <c r="J8" s="774"/>
      <c r="K8" s="774"/>
      <c r="L8" s="774"/>
      <c r="M8" s="774"/>
      <c r="N8" s="774"/>
      <c r="O8" s="774"/>
      <c r="P8" s="774"/>
      <c r="Q8" s="17"/>
      <c r="R8" s="737" t="s">
        <v>1022</v>
      </c>
      <c r="S8" s="737"/>
      <c r="T8" s="753"/>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8"/>
      <c r="CQ8" s="18"/>
      <c r="CR8" s="18"/>
      <c r="CS8" s="18"/>
      <c r="CT8" s="18"/>
    </row>
    <row r="9" spans="1:98" s="16" customFormat="1" ht="16.149999999999999" customHeight="1" x14ac:dyDescent="0.25">
      <c r="B9" s="47"/>
      <c r="C9" s="559"/>
      <c r="D9" s="46"/>
      <c r="E9" s="46"/>
      <c r="F9" s="562"/>
      <c r="G9" s="46"/>
      <c r="H9" s="399"/>
      <c r="I9" s="566"/>
      <c r="J9" s="46"/>
      <c r="K9" s="46"/>
      <c r="L9" s="46"/>
      <c r="M9" s="46"/>
      <c r="N9" s="46"/>
      <c r="O9" s="46"/>
      <c r="P9" s="46"/>
      <c r="Q9" s="17"/>
      <c r="R9" s="737"/>
      <c r="S9" s="737"/>
      <c r="T9" s="753"/>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8"/>
      <c r="CQ9" s="18"/>
      <c r="CR9" s="18"/>
      <c r="CS9" s="18"/>
      <c r="CT9" s="18"/>
    </row>
    <row r="10" spans="1:98" s="16" customFormat="1" ht="16.149999999999999" customHeight="1" x14ac:dyDescent="0.25">
      <c r="B10" s="47"/>
      <c r="C10" s="559"/>
      <c r="D10" s="46"/>
      <c r="E10" s="46"/>
      <c r="F10" s="562"/>
      <c r="G10" s="46"/>
      <c r="H10" s="399"/>
      <c r="I10" s="566"/>
      <c r="J10" s="46"/>
      <c r="K10" s="46"/>
      <c r="L10" s="46"/>
      <c r="M10" s="46"/>
      <c r="N10" s="46"/>
      <c r="O10" s="46"/>
      <c r="P10" s="46"/>
      <c r="Q10" s="17"/>
      <c r="R10" s="737"/>
      <c r="S10" s="737"/>
      <c r="T10" s="753"/>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8"/>
      <c r="CQ10" s="18"/>
      <c r="CR10" s="18"/>
      <c r="CS10" s="18"/>
      <c r="CT10" s="18"/>
    </row>
    <row r="11" spans="1:98" s="16" customFormat="1" ht="16.149999999999999" customHeight="1" x14ac:dyDescent="0.25">
      <c r="B11" s="47"/>
      <c r="C11" s="559"/>
      <c r="D11" s="46"/>
      <c r="E11" s="46"/>
      <c r="F11" s="562"/>
      <c r="G11" s="46"/>
      <c r="H11" s="399"/>
      <c r="I11" s="566"/>
      <c r="J11" s="46"/>
      <c r="K11" s="46"/>
      <c r="L11" s="46"/>
      <c r="M11" s="46"/>
      <c r="N11" s="46"/>
      <c r="O11" s="46"/>
      <c r="P11" s="46"/>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8"/>
      <c r="CQ11" s="18"/>
      <c r="CR11" s="18"/>
      <c r="CS11" s="18"/>
      <c r="CT11" s="18"/>
    </row>
    <row r="12" spans="1:98" s="16" customFormat="1" ht="16.149999999999999" customHeight="1" x14ac:dyDescent="0.25">
      <c r="B12" s="47"/>
      <c r="C12" s="559"/>
      <c r="D12" s="46"/>
      <c r="E12" s="46"/>
      <c r="F12" s="562"/>
      <c r="G12" s="46"/>
      <c r="H12" s="399"/>
      <c r="I12" s="566"/>
      <c r="J12" s="46"/>
      <c r="K12" s="46"/>
      <c r="L12" s="46"/>
      <c r="M12" s="46"/>
      <c r="N12" s="46"/>
      <c r="O12" s="46"/>
      <c r="P12" s="46"/>
      <c r="Q12" s="771" t="s">
        <v>655</v>
      </c>
      <c r="R12" s="772"/>
      <c r="S12" s="772"/>
      <c r="T12" s="772"/>
      <c r="U12" s="773"/>
      <c r="V12" s="771" t="s">
        <v>656</v>
      </c>
      <c r="W12" s="772"/>
      <c r="X12" s="772"/>
      <c r="Y12" s="772"/>
      <c r="Z12" s="773"/>
      <c r="AA12" s="771" t="s">
        <v>657</v>
      </c>
      <c r="AB12" s="772"/>
      <c r="AC12" s="772"/>
      <c r="AD12" s="772"/>
      <c r="AE12" s="773"/>
      <c r="AF12" s="771" t="s">
        <v>658</v>
      </c>
      <c r="AG12" s="772"/>
      <c r="AH12" s="772"/>
      <c r="AI12" s="772"/>
      <c r="AJ12" s="773"/>
      <c r="AK12" s="771" t="s">
        <v>659</v>
      </c>
      <c r="AL12" s="772"/>
      <c r="AM12" s="772"/>
      <c r="AN12" s="772"/>
      <c r="AO12" s="773"/>
      <c r="AP12" s="771" t="s">
        <v>660</v>
      </c>
      <c r="AQ12" s="772"/>
      <c r="AR12" s="772"/>
      <c r="AS12" s="772"/>
      <c r="AT12" s="773"/>
      <c r="AU12" s="771" t="s">
        <v>661</v>
      </c>
      <c r="AV12" s="772"/>
      <c r="AW12" s="772"/>
      <c r="AX12" s="772"/>
      <c r="AY12" s="773"/>
      <c r="AZ12" s="771" t="s">
        <v>662</v>
      </c>
      <c r="BA12" s="772"/>
      <c r="BB12" s="772"/>
      <c r="BC12" s="772"/>
      <c r="BD12" s="773"/>
      <c r="BE12" s="771" t="s">
        <v>663</v>
      </c>
      <c r="BF12" s="772"/>
      <c r="BG12" s="772"/>
      <c r="BH12" s="772"/>
      <c r="BI12" s="773"/>
      <c r="BJ12" s="771" t="s">
        <v>664</v>
      </c>
      <c r="BK12" s="772"/>
      <c r="BL12" s="772"/>
      <c r="BM12" s="772"/>
      <c r="BN12" s="773"/>
      <c r="BO12" s="766" t="s">
        <v>765</v>
      </c>
      <c r="BP12" s="767"/>
      <c r="BQ12" s="767"/>
      <c r="BR12" s="767"/>
      <c r="BS12" s="768"/>
      <c r="BT12" s="766" t="s">
        <v>766</v>
      </c>
      <c r="BU12" s="767"/>
      <c r="BV12" s="767"/>
      <c r="BW12" s="767"/>
      <c r="BX12" s="768"/>
      <c r="BY12" s="766" t="s">
        <v>655</v>
      </c>
      <c r="BZ12" s="767"/>
      <c r="CA12" s="767"/>
      <c r="CB12" s="767"/>
      <c r="CC12" s="768"/>
      <c r="CD12" s="17"/>
      <c r="CE12" s="17"/>
      <c r="CF12" s="17"/>
      <c r="CG12" s="17"/>
      <c r="CH12" s="17"/>
      <c r="CI12" s="17"/>
      <c r="CJ12" s="17"/>
      <c r="CK12" s="17"/>
      <c r="CL12" s="17"/>
      <c r="CM12" s="17"/>
      <c r="CN12" s="17"/>
      <c r="CO12" s="17"/>
      <c r="CP12" s="18"/>
      <c r="CQ12" s="18"/>
      <c r="CR12" s="18"/>
      <c r="CS12" s="18"/>
      <c r="CT12" s="18"/>
    </row>
    <row r="13" spans="1:98" s="4" customFormat="1" ht="14.45" customHeight="1" x14ac:dyDescent="0.25">
      <c r="B13" s="782" t="s">
        <v>191</v>
      </c>
      <c r="C13" s="780" t="s">
        <v>0</v>
      </c>
      <c r="D13" s="782" t="s">
        <v>1</v>
      </c>
      <c r="E13" s="782" t="s">
        <v>2</v>
      </c>
      <c r="F13" s="784" t="s">
        <v>3</v>
      </c>
      <c r="G13" s="782" t="s">
        <v>4</v>
      </c>
      <c r="H13" s="778" t="s">
        <v>5</v>
      </c>
      <c r="I13" s="788"/>
      <c r="J13" s="786" t="s">
        <v>6</v>
      </c>
      <c r="K13" s="787"/>
      <c r="L13" s="782" t="s">
        <v>7</v>
      </c>
      <c r="M13" s="782" t="s">
        <v>8</v>
      </c>
      <c r="N13" s="782" t="s">
        <v>9</v>
      </c>
      <c r="O13" s="782" t="s">
        <v>10</v>
      </c>
      <c r="P13" s="778" t="s">
        <v>11</v>
      </c>
      <c r="Q13" s="770" t="s">
        <v>654</v>
      </c>
      <c r="R13" s="769" t="s">
        <v>653</v>
      </c>
      <c r="S13" s="769"/>
      <c r="T13" s="769"/>
      <c r="U13" s="769"/>
      <c r="V13" s="770" t="s">
        <v>654</v>
      </c>
      <c r="W13" s="769" t="s">
        <v>653</v>
      </c>
      <c r="X13" s="769"/>
      <c r="Y13" s="769"/>
      <c r="Z13" s="769"/>
      <c r="AA13" s="770" t="s">
        <v>654</v>
      </c>
      <c r="AB13" s="769" t="s">
        <v>653</v>
      </c>
      <c r="AC13" s="769"/>
      <c r="AD13" s="769"/>
      <c r="AE13" s="769"/>
      <c r="AF13" s="770" t="s">
        <v>654</v>
      </c>
      <c r="AG13" s="769" t="s">
        <v>653</v>
      </c>
      <c r="AH13" s="769"/>
      <c r="AI13" s="769"/>
      <c r="AJ13" s="769"/>
      <c r="AK13" s="770" t="s">
        <v>654</v>
      </c>
      <c r="AL13" s="769" t="s">
        <v>653</v>
      </c>
      <c r="AM13" s="769"/>
      <c r="AN13" s="769"/>
      <c r="AO13" s="769"/>
      <c r="AP13" s="770" t="s">
        <v>654</v>
      </c>
      <c r="AQ13" s="769" t="s">
        <v>653</v>
      </c>
      <c r="AR13" s="769"/>
      <c r="AS13" s="769"/>
      <c r="AT13" s="769"/>
      <c r="AU13" s="770" t="s">
        <v>654</v>
      </c>
      <c r="AV13" s="769" t="s">
        <v>653</v>
      </c>
      <c r="AW13" s="769"/>
      <c r="AX13" s="769"/>
      <c r="AY13" s="769"/>
      <c r="AZ13" s="770" t="s">
        <v>654</v>
      </c>
      <c r="BA13" s="769" t="s">
        <v>653</v>
      </c>
      <c r="BB13" s="769"/>
      <c r="BC13" s="769"/>
      <c r="BD13" s="769"/>
      <c r="BE13" s="770" t="s">
        <v>654</v>
      </c>
      <c r="BF13" s="769" t="s">
        <v>653</v>
      </c>
      <c r="BG13" s="769"/>
      <c r="BH13" s="769"/>
      <c r="BI13" s="769"/>
      <c r="BJ13" s="770" t="s">
        <v>654</v>
      </c>
      <c r="BK13" s="769" t="s">
        <v>653</v>
      </c>
      <c r="BL13" s="769"/>
      <c r="BM13" s="769"/>
      <c r="BN13" s="769"/>
      <c r="BO13" s="737" t="s">
        <v>654</v>
      </c>
      <c r="BP13" s="738" t="s">
        <v>653</v>
      </c>
      <c r="BQ13" s="738"/>
      <c r="BR13" s="738"/>
      <c r="BS13" s="738"/>
      <c r="BT13" s="737" t="s">
        <v>654</v>
      </c>
      <c r="BU13" s="738" t="s">
        <v>653</v>
      </c>
      <c r="BV13" s="738"/>
      <c r="BW13" s="738"/>
      <c r="BX13" s="738"/>
      <c r="BY13" s="737" t="s">
        <v>654</v>
      </c>
      <c r="BZ13" s="738" t="s">
        <v>653</v>
      </c>
      <c r="CA13" s="738"/>
      <c r="CB13" s="738"/>
      <c r="CC13" s="738"/>
    </row>
    <row r="14" spans="1:98" s="4" customFormat="1" ht="14.45" customHeight="1" x14ac:dyDescent="0.25">
      <c r="B14" s="783"/>
      <c r="C14" s="781"/>
      <c r="D14" s="783"/>
      <c r="E14" s="783"/>
      <c r="F14" s="785"/>
      <c r="G14" s="783"/>
      <c r="H14" s="779"/>
      <c r="I14" s="789"/>
      <c r="J14" s="1" t="s">
        <v>12</v>
      </c>
      <c r="K14" s="1" t="s">
        <v>13</v>
      </c>
      <c r="L14" s="783"/>
      <c r="M14" s="783"/>
      <c r="N14" s="783"/>
      <c r="O14" s="783"/>
      <c r="P14" s="779"/>
      <c r="Q14" s="770"/>
      <c r="R14" s="5" t="s">
        <v>649</v>
      </c>
      <c r="S14" s="5" t="s">
        <v>650</v>
      </c>
      <c r="T14" s="5" t="s">
        <v>651</v>
      </c>
      <c r="U14" s="5" t="s">
        <v>652</v>
      </c>
      <c r="V14" s="770"/>
      <c r="W14" s="5" t="s">
        <v>649</v>
      </c>
      <c r="X14" s="5" t="s">
        <v>650</v>
      </c>
      <c r="Y14" s="5" t="s">
        <v>651</v>
      </c>
      <c r="Z14" s="5" t="s">
        <v>652</v>
      </c>
      <c r="AA14" s="770"/>
      <c r="AB14" s="5" t="s">
        <v>649</v>
      </c>
      <c r="AC14" s="5" t="s">
        <v>650</v>
      </c>
      <c r="AD14" s="5" t="s">
        <v>651</v>
      </c>
      <c r="AE14" s="5" t="s">
        <v>652</v>
      </c>
      <c r="AF14" s="770"/>
      <c r="AG14" s="5" t="s">
        <v>649</v>
      </c>
      <c r="AH14" s="5" t="s">
        <v>650</v>
      </c>
      <c r="AI14" s="5" t="s">
        <v>651</v>
      </c>
      <c r="AJ14" s="5" t="s">
        <v>652</v>
      </c>
      <c r="AK14" s="770"/>
      <c r="AL14" s="5" t="s">
        <v>649</v>
      </c>
      <c r="AM14" s="5" t="s">
        <v>650</v>
      </c>
      <c r="AN14" s="5" t="s">
        <v>651</v>
      </c>
      <c r="AO14" s="5" t="s">
        <v>652</v>
      </c>
      <c r="AP14" s="770"/>
      <c r="AQ14" s="5" t="s">
        <v>649</v>
      </c>
      <c r="AR14" s="5" t="s">
        <v>650</v>
      </c>
      <c r="AS14" s="5" t="s">
        <v>651</v>
      </c>
      <c r="AT14" s="5" t="s">
        <v>652</v>
      </c>
      <c r="AU14" s="770"/>
      <c r="AV14" s="5" t="s">
        <v>649</v>
      </c>
      <c r="AW14" s="5" t="s">
        <v>650</v>
      </c>
      <c r="AX14" s="5" t="s">
        <v>651</v>
      </c>
      <c r="AY14" s="5" t="s">
        <v>652</v>
      </c>
      <c r="AZ14" s="770"/>
      <c r="BA14" s="5" t="s">
        <v>649</v>
      </c>
      <c r="BB14" s="5" t="s">
        <v>650</v>
      </c>
      <c r="BC14" s="5" t="s">
        <v>651</v>
      </c>
      <c r="BD14" s="5" t="s">
        <v>652</v>
      </c>
      <c r="BE14" s="770"/>
      <c r="BF14" s="5" t="s">
        <v>649</v>
      </c>
      <c r="BG14" s="5" t="s">
        <v>650</v>
      </c>
      <c r="BH14" s="5" t="s">
        <v>651</v>
      </c>
      <c r="BI14" s="5" t="s">
        <v>652</v>
      </c>
      <c r="BJ14" s="770"/>
      <c r="BK14" s="5" t="s">
        <v>649</v>
      </c>
      <c r="BL14" s="5" t="s">
        <v>650</v>
      </c>
      <c r="BM14" s="5" t="s">
        <v>651</v>
      </c>
      <c r="BN14" s="5" t="s">
        <v>652</v>
      </c>
      <c r="BO14" s="756"/>
      <c r="BP14" s="39" t="s">
        <v>649</v>
      </c>
      <c r="BQ14" s="39" t="s">
        <v>650</v>
      </c>
      <c r="BR14" s="39" t="s">
        <v>651</v>
      </c>
      <c r="BS14" s="39" t="s">
        <v>652</v>
      </c>
      <c r="BT14" s="756"/>
      <c r="BU14" s="39" t="s">
        <v>649</v>
      </c>
      <c r="BV14" s="39" t="s">
        <v>650</v>
      </c>
      <c r="BW14" s="39" t="s">
        <v>651</v>
      </c>
      <c r="BX14" s="39" t="s">
        <v>652</v>
      </c>
      <c r="BY14" s="756"/>
      <c r="BZ14" s="39" t="s">
        <v>649</v>
      </c>
      <c r="CA14" s="39" t="s">
        <v>650</v>
      </c>
      <c r="CB14" s="39" t="s">
        <v>651</v>
      </c>
      <c r="CC14" s="39" t="s">
        <v>652</v>
      </c>
    </row>
    <row r="15" spans="1:98" s="15" customFormat="1" ht="86.45" customHeight="1" x14ac:dyDescent="0.25">
      <c r="A15"/>
      <c r="B15" s="795" t="s">
        <v>404</v>
      </c>
      <c r="C15" s="792" t="s">
        <v>111</v>
      </c>
      <c r="D15" s="8" t="s">
        <v>112</v>
      </c>
      <c r="E15" s="8" t="s">
        <v>113</v>
      </c>
      <c r="F15" s="550" t="s">
        <v>115</v>
      </c>
      <c r="G15" s="8" t="s">
        <v>117</v>
      </c>
      <c r="H15" s="402" t="s">
        <v>666</v>
      </c>
      <c r="I15" s="554" t="s">
        <v>116</v>
      </c>
      <c r="J15" s="50" t="s">
        <v>732</v>
      </c>
      <c r="K15" s="8" t="s">
        <v>118</v>
      </c>
      <c r="L15" s="8" t="s">
        <v>119</v>
      </c>
      <c r="M15" s="8" t="s">
        <v>120</v>
      </c>
      <c r="N15" s="45" t="s">
        <v>25</v>
      </c>
      <c r="O15" s="12">
        <v>43160</v>
      </c>
      <c r="P15" s="12">
        <v>43465</v>
      </c>
      <c r="Q15" s="99">
        <v>43348</v>
      </c>
      <c r="R15" s="95">
        <v>13924913775.77</v>
      </c>
      <c r="S15" s="95">
        <v>22599903458.100002</v>
      </c>
      <c r="T15" s="79">
        <f>+R15/S15</f>
        <v>0.61614925929160069</v>
      </c>
      <c r="U15" s="113" t="s">
        <v>815</v>
      </c>
      <c r="V15" s="99">
        <v>43389</v>
      </c>
      <c r="W15" s="95">
        <v>22153218555</v>
      </c>
      <c r="X15" s="95">
        <v>25263958415</v>
      </c>
      <c r="Y15" s="79">
        <f>+W15/X15</f>
        <v>0.87687044884648568</v>
      </c>
      <c r="Z15" s="113" t="s">
        <v>815</v>
      </c>
      <c r="AA15" s="268">
        <v>43480</v>
      </c>
      <c r="AB15" s="409">
        <v>22093605924</v>
      </c>
      <c r="AC15" s="409">
        <v>23319949598</v>
      </c>
      <c r="AD15" s="270">
        <f>+AB15/AC15</f>
        <v>0.94741225023465847</v>
      </c>
      <c r="AE15" s="271" t="s">
        <v>815</v>
      </c>
      <c r="AF15" s="40"/>
      <c r="AG15" s="40"/>
      <c r="AH15" s="40"/>
      <c r="AI15" s="77"/>
      <c r="AJ15" s="40"/>
      <c r="AK15" s="33"/>
      <c r="AL15" s="33"/>
      <c r="AM15" s="40"/>
      <c r="AN15" s="77"/>
      <c r="AO15" s="33"/>
      <c r="AP15" s="40"/>
      <c r="AQ15" s="40"/>
      <c r="AR15" s="40"/>
      <c r="AS15" s="77"/>
      <c r="AT15" s="40"/>
      <c r="AU15" s="40"/>
      <c r="AV15" s="40"/>
      <c r="AW15" s="40"/>
      <c r="AX15" s="77"/>
      <c r="AY15" s="40"/>
      <c r="AZ15" s="33"/>
      <c r="BA15" s="33"/>
      <c r="BB15" s="40"/>
      <c r="BC15" s="77"/>
      <c r="BD15" s="33"/>
      <c r="BE15" s="40"/>
      <c r="BF15" s="40"/>
      <c r="BG15" s="40"/>
      <c r="BH15" s="77"/>
      <c r="BI15" s="40"/>
    </row>
    <row r="16" spans="1:98" s="15" customFormat="1" ht="62.25" customHeight="1" x14ac:dyDescent="0.25">
      <c r="A16"/>
      <c r="B16" s="795"/>
      <c r="C16" s="793"/>
      <c r="D16" s="776" t="s">
        <v>112</v>
      </c>
      <c r="E16" s="776" t="s">
        <v>113</v>
      </c>
      <c r="F16" s="777" t="s">
        <v>121</v>
      </c>
      <c r="G16" s="8" t="s">
        <v>123</v>
      </c>
      <c r="H16" s="402" t="s">
        <v>667</v>
      </c>
      <c r="I16" s="554" t="s">
        <v>122</v>
      </c>
      <c r="J16" s="2" t="s">
        <v>733</v>
      </c>
      <c r="K16" s="8" t="s">
        <v>124</v>
      </c>
      <c r="L16" s="8" t="s">
        <v>119</v>
      </c>
      <c r="M16" s="8" t="s">
        <v>125</v>
      </c>
      <c r="N16" s="45" t="s">
        <v>25</v>
      </c>
      <c r="O16" s="13">
        <v>43160</v>
      </c>
      <c r="P16" s="13">
        <v>43465</v>
      </c>
      <c r="Q16" s="40">
        <v>43347</v>
      </c>
      <c r="R16" s="155">
        <v>1424036604.74</v>
      </c>
      <c r="S16" s="155">
        <v>6222817126</v>
      </c>
      <c r="T16" s="79">
        <f>+R16/S16</f>
        <v>0.22884114636602934</v>
      </c>
      <c r="U16" s="101" t="s">
        <v>846</v>
      </c>
      <c r="V16" s="40">
        <v>43347</v>
      </c>
      <c r="W16" s="155">
        <v>6653425772.5499992</v>
      </c>
      <c r="X16" s="155">
        <v>14088733736</v>
      </c>
      <c r="Y16" s="79">
        <f>+W16/X16</f>
        <v>0.47225150941343613</v>
      </c>
      <c r="Z16" s="101" t="s">
        <v>846</v>
      </c>
      <c r="AA16" s="40">
        <v>43389</v>
      </c>
      <c r="AB16" s="155">
        <v>12812696517</v>
      </c>
      <c r="AC16" s="155">
        <v>14925554019.280001</v>
      </c>
      <c r="AD16" s="79">
        <f>+AB16/AC16</f>
        <v>0.85844026295099474</v>
      </c>
      <c r="AE16" s="101" t="s">
        <v>846</v>
      </c>
      <c r="AF16" s="272">
        <v>43480</v>
      </c>
      <c r="AG16" s="427">
        <v>21391439806</v>
      </c>
      <c r="AH16" s="428">
        <v>29503305497</v>
      </c>
      <c r="AI16" s="270">
        <f>+AG16/AH16</f>
        <v>0.72505231009369975</v>
      </c>
      <c r="AJ16" s="274" t="s">
        <v>846</v>
      </c>
      <c r="AK16" s="40"/>
      <c r="AL16" s="40"/>
      <c r="AM16" s="40"/>
      <c r="AN16" s="77"/>
      <c r="AO16" s="40"/>
      <c r="AP16" s="40"/>
      <c r="AQ16" s="40"/>
      <c r="AR16" s="40"/>
      <c r="AS16" s="77"/>
      <c r="AT16" s="40"/>
      <c r="AU16" s="33"/>
      <c r="AV16" s="33"/>
      <c r="AW16" s="40"/>
      <c r="AX16" s="77"/>
      <c r="AY16" s="33"/>
      <c r="AZ16" s="40"/>
      <c r="BA16" s="40"/>
      <c r="BB16" s="40"/>
      <c r="BC16" s="77"/>
      <c r="BD16" s="40"/>
      <c r="BE16" s="40"/>
      <c r="BF16" s="40"/>
      <c r="BG16" s="40"/>
      <c r="BH16" s="77"/>
      <c r="BI16" s="40"/>
      <c r="BJ16" s="33"/>
      <c r="BK16" s="33"/>
      <c r="BL16" s="40"/>
      <c r="BM16" s="77"/>
      <c r="BN16" s="33"/>
      <c r="BO16" s="40"/>
      <c r="BP16" s="40"/>
      <c r="BQ16" s="40"/>
      <c r="BR16" s="77"/>
      <c r="BS16" s="40"/>
    </row>
    <row r="17" spans="1:83" s="15" customFormat="1" ht="45" x14ac:dyDescent="0.25">
      <c r="A17"/>
      <c r="B17" s="795"/>
      <c r="C17" s="793"/>
      <c r="D17" s="776"/>
      <c r="E17" s="776"/>
      <c r="F17" s="777"/>
      <c r="G17" s="8" t="s">
        <v>123</v>
      </c>
      <c r="H17" s="402" t="s">
        <v>668</v>
      </c>
      <c r="I17" s="554" t="s">
        <v>126</v>
      </c>
      <c r="J17" s="2" t="s">
        <v>734</v>
      </c>
      <c r="K17" s="8" t="s">
        <v>127</v>
      </c>
      <c r="L17" s="8" t="s">
        <v>119</v>
      </c>
      <c r="M17" s="8" t="s">
        <v>125</v>
      </c>
      <c r="N17" s="45" t="s">
        <v>25</v>
      </c>
      <c r="O17" s="13">
        <v>43160</v>
      </c>
      <c r="P17" s="13">
        <v>43465</v>
      </c>
      <c r="Q17" s="40">
        <v>43347</v>
      </c>
      <c r="R17" s="155">
        <v>1424036604.74</v>
      </c>
      <c r="S17" s="154">
        <v>1850576345</v>
      </c>
      <c r="T17" s="79">
        <f>+R17/S17</f>
        <v>0.76950978466116726</v>
      </c>
      <c r="U17" s="101" t="s">
        <v>846</v>
      </c>
      <c r="V17" s="40">
        <v>43347</v>
      </c>
      <c r="W17" s="155">
        <v>6653425772.5499992</v>
      </c>
      <c r="X17" s="154">
        <v>7448882632</v>
      </c>
      <c r="Y17" s="79">
        <f>+W17/X17</f>
        <v>0.89321125076763042</v>
      </c>
      <c r="Z17" s="101" t="s">
        <v>846</v>
      </c>
      <c r="AA17" s="429">
        <v>43389</v>
      </c>
      <c r="AB17" s="118">
        <v>12812696517</v>
      </c>
      <c r="AC17" s="95">
        <v>12908951906</v>
      </c>
      <c r="AD17" s="85">
        <f>+AB17/AC17</f>
        <v>0.99254351633649973</v>
      </c>
      <c r="AE17" s="101" t="s">
        <v>846</v>
      </c>
      <c r="AF17" s="272">
        <v>43480</v>
      </c>
      <c r="AG17" s="427">
        <v>21391439805.66</v>
      </c>
      <c r="AH17" s="428">
        <v>24644450215</v>
      </c>
      <c r="AI17" s="270">
        <f>+AG17/AH17</f>
        <v>0.86800231366654568</v>
      </c>
      <c r="AJ17" s="274" t="s">
        <v>846</v>
      </c>
      <c r="AK17" s="77"/>
      <c r="AL17" s="40"/>
      <c r="AM17" s="33"/>
      <c r="AN17" s="33"/>
      <c r="AO17" s="40"/>
      <c r="AP17" s="77"/>
      <c r="AQ17" s="33"/>
      <c r="AR17" s="40"/>
      <c r="AS17" s="40"/>
      <c r="AT17" s="40"/>
      <c r="AU17" s="77"/>
      <c r="AV17" s="40"/>
      <c r="AW17" s="40"/>
      <c r="AX17" s="40"/>
      <c r="AY17" s="40"/>
      <c r="AZ17" s="77"/>
      <c r="BA17" s="40"/>
      <c r="BB17" s="33"/>
      <c r="BC17" s="33"/>
      <c r="BD17" s="40"/>
      <c r="BE17" s="77"/>
      <c r="BF17" s="33"/>
      <c r="BG17" s="40"/>
      <c r="BH17" s="40"/>
      <c r="BI17" s="40"/>
      <c r="BJ17" s="77"/>
      <c r="BK17" s="40"/>
    </row>
    <row r="18" spans="1:83" s="15" customFormat="1" ht="63.75" customHeight="1" x14ac:dyDescent="0.25">
      <c r="A18"/>
      <c r="B18" s="795"/>
      <c r="C18" s="793"/>
      <c r="D18" s="8" t="s">
        <v>112</v>
      </c>
      <c r="E18" s="8" t="s">
        <v>113</v>
      </c>
      <c r="F18" s="550" t="s">
        <v>128</v>
      </c>
      <c r="G18" s="8" t="s">
        <v>129</v>
      </c>
      <c r="H18" s="402" t="s">
        <v>669</v>
      </c>
      <c r="I18" s="567" t="s">
        <v>735</v>
      </c>
      <c r="J18" s="6" t="s">
        <v>129</v>
      </c>
      <c r="K18" s="8" t="s">
        <v>130</v>
      </c>
      <c r="L18" s="8" t="s">
        <v>119</v>
      </c>
      <c r="M18" s="8" t="s">
        <v>131</v>
      </c>
      <c r="N18" s="45" t="s">
        <v>25</v>
      </c>
      <c r="O18" s="13">
        <v>43160</v>
      </c>
      <c r="P18" s="13">
        <v>43465</v>
      </c>
      <c r="Q18" s="40">
        <v>43347</v>
      </c>
      <c r="R18" s="154">
        <v>4136157331.5</v>
      </c>
      <c r="S18" s="154">
        <v>20679650162</v>
      </c>
      <c r="T18" s="79">
        <f>+R18/S18</f>
        <v>0.20001099143835699</v>
      </c>
      <c r="U18" s="101" t="s">
        <v>846</v>
      </c>
      <c r="V18" s="40">
        <v>43347</v>
      </c>
      <c r="W18" s="154">
        <v>5983757540.0199995</v>
      </c>
      <c r="X18" s="154">
        <v>20679650162</v>
      </c>
      <c r="Y18" s="79">
        <f>+W18/X18</f>
        <v>0.28935487269583915</v>
      </c>
      <c r="Z18" s="101" t="s">
        <v>846</v>
      </c>
      <c r="AA18" s="429">
        <v>43389</v>
      </c>
      <c r="AB18" s="118">
        <v>6675484762.9899998</v>
      </c>
      <c r="AC18" s="95">
        <v>10339825081</v>
      </c>
      <c r="AD18" s="79">
        <f>+AB18/AC18</f>
        <v>0.64560906114906835</v>
      </c>
      <c r="AE18" s="101" t="s">
        <v>846</v>
      </c>
      <c r="AF18" s="272">
        <v>43480</v>
      </c>
      <c r="AG18" s="427">
        <v>7890491852.1899996</v>
      </c>
      <c r="AH18" s="428">
        <v>10339825081</v>
      </c>
      <c r="AI18" s="270">
        <f>+AG18/AH18</f>
        <v>0.76311657019123225</v>
      </c>
      <c r="AJ18" s="274" t="s">
        <v>846</v>
      </c>
      <c r="AK18" s="40"/>
      <c r="AL18" s="40"/>
      <c r="AM18" s="40"/>
      <c r="AN18" s="77"/>
      <c r="AO18" s="40"/>
      <c r="AP18" s="40"/>
      <c r="AQ18" s="40"/>
      <c r="AR18" s="40"/>
      <c r="AS18" s="77"/>
      <c r="AT18" s="40"/>
      <c r="AU18" s="33"/>
      <c r="AV18" s="33"/>
      <c r="AW18" s="40"/>
      <c r="AX18" s="77"/>
      <c r="AY18" s="33"/>
      <c r="AZ18" s="40"/>
      <c r="BA18" s="40"/>
      <c r="BB18" s="40"/>
      <c r="BC18" s="77"/>
      <c r="BD18" s="40"/>
      <c r="BE18" s="40"/>
      <c r="BF18" s="40"/>
      <c r="BG18" s="40"/>
      <c r="BH18" s="77"/>
      <c r="BI18" s="40"/>
      <c r="BJ18" s="33"/>
      <c r="BK18" s="33"/>
      <c r="BL18" s="40"/>
      <c r="BM18" s="77"/>
      <c r="BN18" s="33"/>
      <c r="BO18" s="40"/>
      <c r="BP18" s="40"/>
      <c r="BQ18" s="40"/>
      <c r="BR18" s="77"/>
      <c r="BS18" s="40"/>
    </row>
    <row r="19" spans="1:83" ht="85.5" customHeight="1" x14ac:dyDescent="0.25">
      <c r="B19" s="795"/>
      <c r="C19" s="793"/>
      <c r="D19" s="8" t="s">
        <v>112</v>
      </c>
      <c r="E19" s="8" t="s">
        <v>113</v>
      </c>
      <c r="F19" s="550" t="s">
        <v>139</v>
      </c>
      <c r="G19" s="8" t="s">
        <v>140</v>
      </c>
      <c r="H19" s="402" t="s">
        <v>670</v>
      </c>
      <c r="I19" s="554" t="s">
        <v>141</v>
      </c>
      <c r="J19" s="8" t="s">
        <v>142</v>
      </c>
      <c r="K19" s="8" t="s">
        <v>143</v>
      </c>
      <c r="L19" s="11" t="s">
        <v>545</v>
      </c>
      <c r="M19" s="8" t="s">
        <v>144</v>
      </c>
      <c r="N19" s="45" t="s">
        <v>114</v>
      </c>
      <c r="O19" s="12">
        <v>43160</v>
      </c>
      <c r="P19" s="12">
        <v>43465</v>
      </c>
      <c r="Q19" s="99">
        <v>43193</v>
      </c>
      <c r="R19" s="118">
        <v>267211378</v>
      </c>
      <c r="S19" s="95">
        <v>273845900</v>
      </c>
      <c r="T19" s="96">
        <f>+R19/S19</f>
        <v>0.97577279046354171</v>
      </c>
      <c r="U19" s="113" t="s">
        <v>809</v>
      </c>
      <c r="V19" s="99">
        <v>43223</v>
      </c>
      <c r="W19" s="118">
        <v>416975531</v>
      </c>
      <c r="X19" s="95">
        <v>309482758</v>
      </c>
      <c r="Y19" s="79">
        <f>+W19/X19</f>
        <v>1.347330409275983</v>
      </c>
      <c r="Z19" s="113" t="s">
        <v>809</v>
      </c>
      <c r="AA19" s="99">
        <v>43256</v>
      </c>
      <c r="AB19" s="118">
        <v>529229737</v>
      </c>
      <c r="AC19" s="298">
        <v>268245222</v>
      </c>
      <c r="AD19" s="79">
        <f>+AB19/AC19</f>
        <v>1.9729325765959029</v>
      </c>
      <c r="AE19" s="113" t="s">
        <v>809</v>
      </c>
      <c r="AF19" s="99">
        <v>46937</v>
      </c>
      <c r="AG19" s="118">
        <v>482973442</v>
      </c>
      <c r="AH19" s="95">
        <v>295973875</v>
      </c>
      <c r="AI19" s="79">
        <f>+AG19/AH19</f>
        <v>1.6318110576482467</v>
      </c>
      <c r="AJ19" s="113" t="s">
        <v>809</v>
      </c>
      <c r="AK19" s="99" t="s">
        <v>801</v>
      </c>
      <c r="AL19" s="118">
        <v>525372695</v>
      </c>
      <c r="AM19" s="95">
        <v>230440990</v>
      </c>
      <c r="AN19" s="79">
        <f>+AL19/AM19</f>
        <v>2.2798578282448796</v>
      </c>
      <c r="AO19" s="113" t="s">
        <v>809</v>
      </c>
      <c r="AP19" s="99">
        <v>43344</v>
      </c>
      <c r="AQ19" s="95">
        <v>391035980</v>
      </c>
      <c r="AR19" s="95">
        <v>107774400</v>
      </c>
      <c r="AS19" s="79">
        <f>+AQ19/AR19</f>
        <v>3.6282825977226505</v>
      </c>
      <c r="AT19" s="113" t="s">
        <v>809</v>
      </c>
      <c r="AU19" s="40">
        <v>43378</v>
      </c>
      <c r="AV19" s="95">
        <v>145295885</v>
      </c>
      <c r="AW19" s="95">
        <v>79619900</v>
      </c>
      <c r="AX19" s="79">
        <f>+AV19/AW19</f>
        <v>1.8248689711994113</v>
      </c>
      <c r="AY19" s="113" t="s">
        <v>809</v>
      </c>
      <c r="AZ19" s="99">
        <v>43413</v>
      </c>
      <c r="BA19" s="95">
        <v>137612019</v>
      </c>
      <c r="BB19" s="95">
        <v>133826337</v>
      </c>
      <c r="BC19" s="79">
        <f>+BA19/BB19</f>
        <v>1.0282880192708257</v>
      </c>
      <c r="BD19" s="113" t="s">
        <v>809</v>
      </c>
      <c r="BE19" s="408">
        <v>43469</v>
      </c>
      <c r="BF19" s="409">
        <v>3011505231</v>
      </c>
      <c r="BG19" s="409">
        <v>4619751342</v>
      </c>
      <c r="BH19" s="270">
        <f>+BF19/BG19</f>
        <v>0.65187604441416713</v>
      </c>
      <c r="BI19" s="274" t="s">
        <v>809</v>
      </c>
      <c r="BJ19" s="33"/>
      <c r="BK19" s="33"/>
      <c r="BL19" s="40"/>
      <c r="BM19" s="77"/>
      <c r="BN19" s="33"/>
      <c r="BO19" s="40"/>
      <c r="BP19" s="45"/>
      <c r="BQ19" s="40"/>
      <c r="BR19" s="77"/>
      <c r="BS19" s="45"/>
      <c r="BT19" s="33"/>
      <c r="BU19" s="33"/>
      <c r="BV19" s="40"/>
      <c r="BW19" s="77"/>
      <c r="BX19" s="33"/>
      <c r="BY19" s="40"/>
      <c r="BZ19" s="45"/>
      <c r="CA19" s="40"/>
      <c r="CB19" s="77"/>
      <c r="CC19" s="45"/>
    </row>
    <row r="20" spans="1:83" s="7" customFormat="1" ht="79.900000000000006" customHeight="1" x14ac:dyDescent="0.25">
      <c r="B20" s="795"/>
      <c r="C20" s="793"/>
      <c r="D20" s="8" t="s">
        <v>112</v>
      </c>
      <c r="E20" s="8" t="s">
        <v>113</v>
      </c>
      <c r="F20" s="550" t="s">
        <v>145</v>
      </c>
      <c r="G20" s="8" t="s">
        <v>146</v>
      </c>
      <c r="H20" s="402" t="s">
        <v>671</v>
      </c>
      <c r="I20" s="554" t="s">
        <v>147</v>
      </c>
      <c r="J20" s="8" t="s">
        <v>148</v>
      </c>
      <c r="K20" s="8" t="s">
        <v>149</v>
      </c>
      <c r="L20" s="8" t="s">
        <v>790</v>
      </c>
      <c r="M20" s="8" t="s">
        <v>150</v>
      </c>
      <c r="N20" s="45" t="s">
        <v>114</v>
      </c>
      <c r="O20" s="12">
        <v>43160</v>
      </c>
      <c r="P20" s="12">
        <v>43465</v>
      </c>
      <c r="Q20" s="99">
        <v>43193</v>
      </c>
      <c r="R20" s="118">
        <v>341868632</v>
      </c>
      <c r="S20" s="95">
        <v>6269328013</v>
      </c>
      <c r="T20" s="79">
        <f>100%-(R20/S20)</f>
        <v>0.9454696530009109</v>
      </c>
      <c r="U20" s="113" t="str">
        <f>$BN$20</f>
        <v>Informe mensual de cartera y facturación</v>
      </c>
      <c r="V20" s="99">
        <v>43223</v>
      </c>
      <c r="W20" s="118">
        <v>522842224</v>
      </c>
      <c r="X20" s="95">
        <v>8818154497</v>
      </c>
      <c r="Y20" s="96">
        <f>100%-(W20/X20)</f>
        <v>0.94070843007140836</v>
      </c>
      <c r="Z20" s="113" t="str">
        <f>$BN$20</f>
        <v>Informe mensual de cartera y facturación</v>
      </c>
      <c r="AA20" s="99">
        <v>43256</v>
      </c>
      <c r="AB20" s="118">
        <v>375211464</v>
      </c>
      <c r="AC20" s="98">
        <v>11757407638</v>
      </c>
      <c r="AD20" s="96">
        <f>100%-(AB20/AC20)</f>
        <v>0.96808722844759465</v>
      </c>
      <c r="AE20" s="113" t="str">
        <f>$BN$20</f>
        <v>Informe mensual de cartera y facturación</v>
      </c>
      <c r="AF20" s="410">
        <v>46937</v>
      </c>
      <c r="AG20" s="411">
        <v>298291079</v>
      </c>
      <c r="AH20" s="412">
        <v>14088733736</v>
      </c>
      <c r="AI20" s="413">
        <f>100%-(AG20/AH20)</f>
        <v>0.97882768710165935</v>
      </c>
      <c r="AJ20" s="414" t="str">
        <f>$BN$20</f>
        <v>Informe mensual de cartera y facturación</v>
      </c>
      <c r="AK20" s="410">
        <v>43315</v>
      </c>
      <c r="AL20" s="411">
        <v>302006131</v>
      </c>
      <c r="AM20" s="412">
        <v>16789532496</v>
      </c>
      <c r="AN20" s="413">
        <f>100%-(AL20/AM20)</f>
        <v>0.98201223702494689</v>
      </c>
      <c r="AO20" s="414" t="str">
        <f>$BN$20</f>
        <v>Informe mensual de cartera y facturación</v>
      </c>
      <c r="AP20" s="410">
        <v>43322</v>
      </c>
      <c r="AQ20" s="411">
        <v>19334638843</v>
      </c>
      <c r="AR20" s="412">
        <v>19532156893</v>
      </c>
      <c r="AS20" s="413">
        <f>+AQ20/AR20</f>
        <v>0.98988754539081203</v>
      </c>
      <c r="AT20" s="414" t="str">
        <f>$BN$20</f>
        <v>Informe mensual de cartera y facturación</v>
      </c>
      <c r="AU20" s="141">
        <v>43378</v>
      </c>
      <c r="AV20" s="415">
        <v>21959357230</v>
      </c>
      <c r="AW20" s="415">
        <v>22139590928</v>
      </c>
      <c r="AX20" s="413">
        <f>+AV20/AW20</f>
        <v>0.99185921281986933</v>
      </c>
      <c r="AY20" s="414" t="str">
        <f>$BN$20</f>
        <v>Informe mensual de cartera y facturación</v>
      </c>
      <c r="AZ20" s="410">
        <v>43414</v>
      </c>
      <c r="BA20" s="411">
        <v>24843436471</v>
      </c>
      <c r="BB20" s="412">
        <v>24976978169</v>
      </c>
      <c r="BC20" s="413">
        <f>+BA20/BB20</f>
        <v>0.99465340854700568</v>
      </c>
      <c r="BD20" s="414" t="str">
        <f>$BN$20</f>
        <v>Informe mensual de cartera y facturación</v>
      </c>
      <c r="BE20" s="410">
        <v>43454</v>
      </c>
      <c r="BF20" s="411">
        <v>27348278272</v>
      </c>
      <c r="BG20" s="412">
        <v>27481819970</v>
      </c>
      <c r="BH20" s="416">
        <f>+BF20/BG20</f>
        <v>0.99514072582726409</v>
      </c>
      <c r="BI20" s="414" t="str">
        <f>$BN$20</f>
        <v>Informe mensual de cartera y facturación</v>
      </c>
      <c r="BJ20" s="417">
        <v>43481</v>
      </c>
      <c r="BK20" s="418">
        <v>29896668670</v>
      </c>
      <c r="BL20" s="419">
        <v>29972272386</v>
      </c>
      <c r="BM20" s="420">
        <f>+BK20/BL20</f>
        <v>0.99747754474447814</v>
      </c>
      <c r="BN20" s="421" t="s">
        <v>802</v>
      </c>
      <c r="BO20" s="410"/>
      <c r="BP20" s="411"/>
      <c r="BQ20" s="412"/>
      <c r="BR20" s="416"/>
      <c r="BS20" s="422"/>
      <c r="BT20" s="410"/>
      <c r="BU20" s="411"/>
      <c r="BV20" s="412"/>
      <c r="BW20" s="416"/>
      <c r="BX20" s="422"/>
      <c r="BY20" s="410"/>
      <c r="BZ20" s="411"/>
      <c r="CA20" s="412"/>
      <c r="CB20" s="416"/>
      <c r="CC20" s="422"/>
      <c r="CD20" s="316"/>
      <c r="CE20" s="316"/>
    </row>
    <row r="21" spans="1:83" s="7" customFormat="1" ht="132" customHeight="1" x14ac:dyDescent="0.25">
      <c r="B21" s="795"/>
      <c r="C21" s="794"/>
      <c r="D21" s="8" t="s">
        <v>782</v>
      </c>
      <c r="E21" s="8" t="s">
        <v>407</v>
      </c>
      <c r="F21" s="550" t="s">
        <v>783</v>
      </c>
      <c r="G21" s="8" t="s">
        <v>146</v>
      </c>
      <c r="H21" s="402" t="s">
        <v>784</v>
      </c>
      <c r="I21" s="554" t="s">
        <v>785</v>
      </c>
      <c r="J21" s="94" t="s">
        <v>786</v>
      </c>
      <c r="K21" s="8" t="s">
        <v>787</v>
      </c>
      <c r="L21" s="8" t="s">
        <v>834</v>
      </c>
      <c r="M21" s="8" t="s">
        <v>788</v>
      </c>
      <c r="N21" s="45" t="s">
        <v>25</v>
      </c>
      <c r="O21" s="12">
        <v>43160</v>
      </c>
      <c r="P21" s="13">
        <v>43465</v>
      </c>
      <c r="Q21" s="42">
        <v>43193</v>
      </c>
      <c r="R21" s="153">
        <v>11020493</v>
      </c>
      <c r="S21" s="95">
        <v>23209726</v>
      </c>
      <c r="T21" s="79">
        <f t="shared" ref="T21:T27" si="0">+R21/S21</f>
        <v>0.47482219307543744</v>
      </c>
      <c r="U21" s="113" t="s">
        <v>853</v>
      </c>
      <c r="V21" s="99">
        <v>43285</v>
      </c>
      <c r="W21" s="118">
        <v>2647544464</v>
      </c>
      <c r="X21" s="95">
        <v>4232591662</v>
      </c>
      <c r="Y21" s="79">
        <f>+W21/X21</f>
        <v>0.62551379283041264</v>
      </c>
      <c r="Z21" s="113" t="s">
        <v>853</v>
      </c>
      <c r="AA21" s="40">
        <v>43378</v>
      </c>
      <c r="AB21" s="45">
        <v>0</v>
      </c>
      <c r="AC21" s="45">
        <v>0</v>
      </c>
      <c r="AD21" s="77" t="e">
        <f>+AB21/AC21</f>
        <v>#DIV/0!</v>
      </c>
      <c r="AE21" s="425" t="s">
        <v>823</v>
      </c>
      <c r="AF21" s="288">
        <v>43455</v>
      </c>
      <c r="AG21" s="426">
        <v>1415316433</v>
      </c>
      <c r="AH21" s="426">
        <v>27481819970</v>
      </c>
      <c r="AI21" s="290">
        <f>+AG21/AH21</f>
        <v>5.1500098412150391E-2</v>
      </c>
      <c r="AJ21" s="291" t="s">
        <v>1110</v>
      </c>
      <c r="AK21" s="138"/>
      <c r="AL21" s="138"/>
      <c r="AM21" s="138"/>
      <c r="AN21" s="138"/>
      <c r="AO21" s="138"/>
      <c r="AP21" s="138"/>
      <c r="AQ21" s="138"/>
      <c r="AR21" s="138"/>
      <c r="AS21" s="138"/>
      <c r="AT21" s="138"/>
      <c r="AU21" s="138"/>
      <c r="AV21" s="138"/>
      <c r="AW21" s="138"/>
      <c r="AX21" s="138"/>
      <c r="AY21" s="138"/>
      <c r="AZ21" s="138"/>
      <c r="BA21" s="138"/>
      <c r="BB21" s="423"/>
      <c r="BC21" s="138"/>
      <c r="BD21" s="138"/>
      <c r="BE21" s="138"/>
      <c r="BF21" s="424"/>
      <c r="BG21" s="424"/>
      <c r="BH21" s="138"/>
      <c r="BI21" s="138"/>
      <c r="BJ21" s="138"/>
      <c r="BK21" s="424"/>
      <c r="BL21" s="424"/>
      <c r="BM21" s="138"/>
      <c r="BN21" s="138"/>
      <c r="BO21" s="138"/>
      <c r="BP21" s="138"/>
      <c r="BQ21" s="138"/>
      <c r="BR21" s="138"/>
      <c r="BS21" s="138"/>
      <c r="BT21" s="138"/>
      <c r="BU21" s="138"/>
      <c r="BV21" s="138"/>
      <c r="BW21" s="138"/>
      <c r="BX21" s="138"/>
      <c r="BY21" s="138"/>
      <c r="BZ21" s="138"/>
      <c r="CA21" s="138"/>
      <c r="CB21" s="138"/>
      <c r="CC21" s="138"/>
    </row>
    <row r="22" spans="1:83" ht="158.44999999999999" customHeight="1" x14ac:dyDescent="0.25">
      <c r="B22" s="795"/>
      <c r="C22" s="560" t="s">
        <v>132</v>
      </c>
      <c r="D22" s="48" t="s">
        <v>112</v>
      </c>
      <c r="E22" s="48" t="s">
        <v>113</v>
      </c>
      <c r="F22" s="550" t="s">
        <v>543</v>
      </c>
      <c r="G22" s="8" t="s">
        <v>133</v>
      </c>
      <c r="H22" s="402" t="s">
        <v>672</v>
      </c>
      <c r="I22" s="554" t="s">
        <v>134</v>
      </c>
      <c r="J22" s="8" t="s">
        <v>135</v>
      </c>
      <c r="K22" s="8" t="s">
        <v>136</v>
      </c>
      <c r="L22" s="8" t="s">
        <v>137</v>
      </c>
      <c r="M22" s="8" t="s">
        <v>138</v>
      </c>
      <c r="N22" s="45" t="s">
        <v>43</v>
      </c>
      <c r="O22" s="12">
        <v>43160</v>
      </c>
      <c r="P22" s="13">
        <v>43465</v>
      </c>
      <c r="Q22" s="99">
        <v>43348</v>
      </c>
      <c r="R22" s="33">
        <v>2</v>
      </c>
      <c r="S22" s="156">
        <v>5</v>
      </c>
      <c r="T22" s="79">
        <f t="shared" si="0"/>
        <v>0.4</v>
      </c>
      <c r="U22" s="113" t="s">
        <v>854</v>
      </c>
      <c r="V22" s="268">
        <v>43486</v>
      </c>
      <c r="W22" s="320">
        <v>2</v>
      </c>
      <c r="X22" s="268">
        <v>5</v>
      </c>
      <c r="Y22" s="270">
        <f>+W22/X22</f>
        <v>0.4</v>
      </c>
      <c r="Z22" s="277" t="s">
        <v>1146</v>
      </c>
      <c r="AA22" s="33"/>
      <c r="AB22" s="33"/>
      <c r="AC22" s="40"/>
      <c r="AD22" s="77"/>
      <c r="AE22" s="33"/>
      <c r="AF22" s="100"/>
      <c r="AG22" s="74"/>
      <c r="AH22" s="100"/>
      <c r="AI22" s="162"/>
      <c r="AJ22" s="74"/>
      <c r="AK22" s="34"/>
      <c r="AL22" s="34"/>
      <c r="AM22" s="100"/>
      <c r="AN22" s="162"/>
      <c r="AO22" s="34"/>
      <c r="AP22" s="15"/>
      <c r="AQ22" s="15"/>
      <c r="AR22" s="15"/>
      <c r="AS22" s="15"/>
      <c r="AT22" s="15"/>
      <c r="AU22" s="15"/>
      <c r="AV22" s="15"/>
      <c r="AW22" s="15"/>
      <c r="AX22" s="15"/>
      <c r="AY22" s="15"/>
      <c r="AZ22" s="15"/>
      <c r="BA22" s="15"/>
      <c r="BB22" s="15"/>
      <c r="BC22" s="15"/>
      <c r="BD22" s="15"/>
    </row>
    <row r="23" spans="1:83" s="15" customFormat="1" ht="177.75" customHeight="1" x14ac:dyDescent="0.25">
      <c r="A23"/>
      <c r="B23" s="795"/>
      <c r="C23" s="792" t="s">
        <v>748</v>
      </c>
      <c r="D23" s="11" t="s">
        <v>112</v>
      </c>
      <c r="E23" s="11" t="s">
        <v>113</v>
      </c>
      <c r="F23" s="550" t="s">
        <v>151</v>
      </c>
      <c r="G23" s="11" t="s">
        <v>152</v>
      </c>
      <c r="H23" s="401" t="s">
        <v>673</v>
      </c>
      <c r="I23" s="554" t="s">
        <v>153</v>
      </c>
      <c r="J23" s="11" t="s">
        <v>154</v>
      </c>
      <c r="K23" s="11" t="s">
        <v>155</v>
      </c>
      <c r="L23" s="11" t="s">
        <v>36</v>
      </c>
      <c r="M23" s="11" t="s">
        <v>156</v>
      </c>
      <c r="N23" s="45" t="s">
        <v>43</v>
      </c>
      <c r="O23" s="14">
        <v>43191</v>
      </c>
      <c r="P23" s="14">
        <v>43465</v>
      </c>
      <c r="Q23" s="40">
        <v>43378</v>
      </c>
      <c r="R23" s="275">
        <v>3</v>
      </c>
      <c r="S23" s="430">
        <v>3</v>
      </c>
      <c r="T23" s="270">
        <f t="shared" si="0"/>
        <v>1</v>
      </c>
      <c r="U23" s="271" t="s">
        <v>1113</v>
      </c>
      <c r="V23" s="40"/>
      <c r="W23" s="40"/>
      <c r="X23" s="40"/>
      <c r="Y23" s="77"/>
      <c r="Z23" s="40"/>
      <c r="AA23" s="33"/>
      <c r="AB23" s="33"/>
      <c r="AC23" s="40"/>
      <c r="AD23" s="77"/>
      <c r="AE23" s="33"/>
      <c r="AF23" s="40"/>
      <c r="AG23" s="40"/>
      <c r="AH23" s="40"/>
      <c r="AI23" s="77"/>
      <c r="AJ23" s="40"/>
      <c r="AK23" s="40"/>
      <c r="AL23" s="40"/>
      <c r="AM23" s="40"/>
      <c r="AN23" s="77"/>
      <c r="AO23" s="40"/>
      <c r="AP23" s="33"/>
      <c r="AQ23" s="33"/>
      <c r="AR23" s="40"/>
      <c r="AS23" s="77"/>
      <c r="AT23" s="33"/>
      <c r="AU23" s="40"/>
      <c r="AV23" s="40"/>
      <c r="AW23" s="40"/>
      <c r="AX23" s="77"/>
      <c r="AY23" s="40"/>
      <c r="AZ23" s="40"/>
      <c r="BA23" s="40"/>
      <c r="BB23" s="40"/>
      <c r="BC23" s="77"/>
      <c r="BD23" s="40"/>
      <c r="BE23" s="33"/>
      <c r="BF23" s="33"/>
      <c r="BG23" s="40"/>
      <c r="BH23" s="77"/>
      <c r="BI23" s="33"/>
      <c r="BJ23" s="40"/>
      <c r="BK23" s="40"/>
      <c r="BL23" s="40"/>
      <c r="BM23" s="77"/>
      <c r="BN23" s="40"/>
      <c r="BO23" s="40"/>
      <c r="BP23" s="40"/>
      <c r="BQ23" s="40"/>
      <c r="BR23" s="77"/>
      <c r="BS23" s="40"/>
      <c r="BT23" s="33"/>
      <c r="BU23" s="33"/>
      <c r="BV23" s="40"/>
      <c r="BW23" s="77"/>
      <c r="BX23" s="33"/>
      <c r="BY23" s="40"/>
      <c r="BZ23" s="40"/>
      <c r="CA23" s="40"/>
      <c r="CB23" s="77"/>
      <c r="CC23" s="40"/>
    </row>
    <row r="24" spans="1:83" ht="100.9" customHeight="1" x14ac:dyDescent="0.25">
      <c r="B24" s="795"/>
      <c r="C24" s="793"/>
      <c r="D24" s="11" t="s">
        <v>112</v>
      </c>
      <c r="E24" s="11" t="s">
        <v>113</v>
      </c>
      <c r="F24" s="550" t="s">
        <v>157</v>
      </c>
      <c r="G24" s="11" t="s">
        <v>158</v>
      </c>
      <c r="H24" s="402" t="s">
        <v>674</v>
      </c>
      <c r="I24" s="554" t="s">
        <v>159</v>
      </c>
      <c r="J24" s="11" t="s">
        <v>160</v>
      </c>
      <c r="K24" s="11" t="s">
        <v>688</v>
      </c>
      <c r="L24" s="11" t="s">
        <v>161</v>
      </c>
      <c r="M24" s="11" t="s">
        <v>162</v>
      </c>
      <c r="N24" s="45" t="s">
        <v>43</v>
      </c>
      <c r="O24" s="14">
        <v>43191</v>
      </c>
      <c r="P24" s="14">
        <v>43465</v>
      </c>
      <c r="Q24" s="137">
        <v>43350</v>
      </c>
      <c r="R24" s="138">
        <v>5</v>
      </c>
      <c r="S24" s="138">
        <v>6</v>
      </c>
      <c r="T24" s="139">
        <f t="shared" si="0"/>
        <v>0.83333333333333337</v>
      </c>
      <c r="U24" s="136" t="s">
        <v>833</v>
      </c>
      <c r="V24" s="288">
        <v>43490</v>
      </c>
      <c r="W24" s="289">
        <v>6</v>
      </c>
      <c r="X24" s="289">
        <v>6</v>
      </c>
      <c r="Y24" s="289">
        <f>+W24/X24</f>
        <v>1</v>
      </c>
      <c r="Z24" s="291" t="s">
        <v>833</v>
      </c>
      <c r="AA24" s="22"/>
      <c r="AB24" s="22"/>
      <c r="AC24" s="22"/>
      <c r="AD24" s="22"/>
      <c r="AE24" s="22"/>
      <c r="AF24" s="22"/>
      <c r="AG24" s="22"/>
      <c r="AH24" s="22"/>
      <c r="AI24" s="22"/>
      <c r="AJ24" s="22"/>
      <c r="AK24" s="22"/>
      <c r="AL24" s="22"/>
      <c r="AM24" s="22"/>
      <c r="AN24" s="22"/>
      <c r="AO24" s="22"/>
    </row>
    <row r="25" spans="1:83" s="26" customFormat="1" ht="120" customHeight="1" x14ac:dyDescent="0.25">
      <c r="A25"/>
      <c r="B25" s="795"/>
      <c r="C25" s="794"/>
      <c r="D25" s="11" t="s">
        <v>36</v>
      </c>
      <c r="E25" s="11" t="s">
        <v>36</v>
      </c>
      <c r="F25" s="563" t="s">
        <v>753</v>
      </c>
      <c r="G25" s="3" t="s">
        <v>749</v>
      </c>
      <c r="H25" s="402" t="s">
        <v>750</v>
      </c>
      <c r="I25" s="554" t="s">
        <v>751</v>
      </c>
      <c r="J25" s="3" t="s">
        <v>194</v>
      </c>
      <c r="K25" s="3" t="s">
        <v>195</v>
      </c>
      <c r="L25" s="11" t="s">
        <v>36</v>
      </c>
      <c r="M25" s="3" t="s">
        <v>752</v>
      </c>
      <c r="N25" s="45" t="s">
        <v>43</v>
      </c>
      <c r="O25" s="9">
        <v>43160</v>
      </c>
      <c r="P25" s="23">
        <v>43465</v>
      </c>
      <c r="Q25" s="119">
        <v>43348</v>
      </c>
      <c r="R25" s="78">
        <v>5</v>
      </c>
      <c r="S25" s="111">
        <v>6</v>
      </c>
      <c r="T25" s="112">
        <f t="shared" si="0"/>
        <v>0.83333333333333337</v>
      </c>
      <c r="U25" s="120" t="s">
        <v>1079</v>
      </c>
      <c r="V25" s="442">
        <v>43490</v>
      </c>
      <c r="W25" s="443">
        <v>6</v>
      </c>
      <c r="X25" s="444">
        <v>6</v>
      </c>
      <c r="Y25" s="445">
        <f>+W25/X25</f>
        <v>1</v>
      </c>
      <c r="Z25" s="271" t="s">
        <v>1145</v>
      </c>
      <c r="AA25" s="40"/>
      <c r="AB25" s="40"/>
      <c r="AC25" s="40"/>
      <c r="AD25" s="77"/>
      <c r="AE25" s="40"/>
      <c r="AF25" s="78"/>
      <c r="AG25" s="78"/>
      <c r="AH25" s="110"/>
      <c r="AI25" s="121"/>
      <c r="AJ25" s="78"/>
      <c r="AK25" s="110"/>
      <c r="AL25" s="110"/>
      <c r="AM25" s="110"/>
      <c r="AN25" s="121"/>
      <c r="AO25" s="110"/>
      <c r="AP25" s="110"/>
      <c r="AQ25" s="110"/>
      <c r="AR25" s="110"/>
      <c r="AS25" s="121"/>
      <c r="AT25" s="110"/>
      <c r="AU25" s="78"/>
      <c r="AV25" s="78"/>
      <c r="AW25" s="110"/>
      <c r="AX25" s="121"/>
      <c r="AY25" s="78"/>
      <c r="AZ25" s="110"/>
      <c r="BA25" s="110"/>
      <c r="BB25" s="110"/>
      <c r="BC25" s="121"/>
      <c r="BD25" s="110"/>
    </row>
    <row r="26" spans="1:83" ht="45" x14ac:dyDescent="0.25">
      <c r="B26" s="795"/>
      <c r="C26" s="796" t="s">
        <v>675</v>
      </c>
      <c r="D26" s="11" t="s">
        <v>112</v>
      </c>
      <c r="E26" s="11" t="s">
        <v>113</v>
      </c>
      <c r="F26" s="550" t="s">
        <v>171</v>
      </c>
      <c r="G26" s="790" t="s">
        <v>163</v>
      </c>
      <c r="H26" s="402" t="s">
        <v>676</v>
      </c>
      <c r="I26" s="554" t="s">
        <v>164</v>
      </c>
      <c r="J26" s="11" t="s">
        <v>165</v>
      </c>
      <c r="K26" s="11" t="s">
        <v>166</v>
      </c>
      <c r="L26" s="8" t="s">
        <v>137</v>
      </c>
      <c r="M26" s="11" t="s">
        <v>167</v>
      </c>
      <c r="N26" s="45" t="s">
        <v>43</v>
      </c>
      <c r="O26" s="14">
        <v>43160</v>
      </c>
      <c r="P26" s="14">
        <v>43465</v>
      </c>
      <c r="Q26" s="119">
        <v>43348</v>
      </c>
      <c r="R26" s="33">
        <v>8</v>
      </c>
      <c r="S26" s="156">
        <v>8</v>
      </c>
      <c r="T26" s="79">
        <f t="shared" si="0"/>
        <v>1</v>
      </c>
      <c r="U26" s="113" t="s">
        <v>856</v>
      </c>
      <c r="V26" s="268">
        <v>43487</v>
      </c>
      <c r="W26" s="409">
        <f>312496800+78124200</f>
        <v>390621000</v>
      </c>
      <c r="X26" s="409">
        <f>312496800+78124200</f>
        <v>390621000</v>
      </c>
      <c r="Y26" s="270">
        <f>+W26/X26</f>
        <v>1</v>
      </c>
      <c r="Z26" s="271" t="s">
        <v>1152</v>
      </c>
      <c r="AA26" s="40"/>
      <c r="AB26" s="40"/>
      <c r="AC26" s="40"/>
      <c r="AD26" s="77"/>
      <c r="AE26" s="40"/>
      <c r="AF26" s="36"/>
      <c r="AG26" s="36"/>
      <c r="AH26" s="40"/>
      <c r="AI26" s="77"/>
      <c r="AJ26" s="36"/>
      <c r="AK26" s="40"/>
      <c r="AL26" s="40"/>
      <c r="AM26" s="40"/>
      <c r="AN26" s="77"/>
      <c r="AO26" s="40"/>
      <c r="AP26" s="40"/>
      <c r="AQ26" s="40"/>
      <c r="AR26" s="40"/>
      <c r="AS26" s="77"/>
      <c r="AT26" s="40"/>
      <c r="AU26" s="36"/>
      <c r="AV26" s="36"/>
      <c r="AW26" s="40"/>
      <c r="AX26" s="77"/>
      <c r="AY26" s="36"/>
      <c r="AZ26" s="40"/>
      <c r="BA26" s="40"/>
      <c r="BB26" s="40"/>
      <c r="BC26" s="77"/>
      <c r="BD26" s="40"/>
    </row>
    <row r="27" spans="1:83" ht="72" customHeight="1" x14ac:dyDescent="0.25">
      <c r="B27" s="795"/>
      <c r="C27" s="796"/>
      <c r="D27" s="11" t="s">
        <v>112</v>
      </c>
      <c r="E27" s="11" t="s">
        <v>113</v>
      </c>
      <c r="F27" s="550" t="s">
        <v>172</v>
      </c>
      <c r="G27" s="790"/>
      <c r="H27" s="402" t="s">
        <v>677</v>
      </c>
      <c r="I27" s="554" t="s">
        <v>168</v>
      </c>
      <c r="J27" s="11" t="s">
        <v>169</v>
      </c>
      <c r="K27" s="11" t="s">
        <v>170</v>
      </c>
      <c r="L27" s="8" t="s">
        <v>137</v>
      </c>
      <c r="M27" s="11" t="s">
        <v>167</v>
      </c>
      <c r="N27" s="45" t="s">
        <v>43</v>
      </c>
      <c r="O27" s="14">
        <v>43160</v>
      </c>
      <c r="P27" s="14">
        <v>43465</v>
      </c>
      <c r="Q27" s="119">
        <v>43348</v>
      </c>
      <c r="R27" s="160">
        <v>6372718275.8199997</v>
      </c>
      <c r="S27" s="154">
        <v>10459726144.299999</v>
      </c>
      <c r="T27" s="79">
        <f t="shared" si="0"/>
        <v>0.60926244032620258</v>
      </c>
      <c r="U27" s="113" t="s">
        <v>856</v>
      </c>
      <c r="V27" s="268">
        <v>43487</v>
      </c>
      <c r="W27" s="409">
        <f>+R27+1189809958</f>
        <v>7562528233.8199997</v>
      </c>
      <c r="X27" s="465">
        <v>10459726144.299999</v>
      </c>
      <c r="Y27" s="270">
        <f>+W27/X27</f>
        <v>0.72301398043209575</v>
      </c>
      <c r="Z27" s="271" t="s">
        <v>1159</v>
      </c>
      <c r="AA27" s="40"/>
      <c r="AB27" s="40"/>
      <c r="AC27" s="40"/>
      <c r="AD27" s="77"/>
      <c r="AE27" s="40"/>
      <c r="AF27" s="36"/>
      <c r="AG27" s="36"/>
      <c r="AH27" s="40"/>
      <c r="AI27" s="77"/>
      <c r="AJ27" s="36"/>
      <c r="AK27" s="40"/>
      <c r="AL27" s="40"/>
      <c r="AM27" s="40"/>
      <c r="AN27" s="77"/>
      <c r="AO27" s="40"/>
      <c r="AP27" s="40"/>
      <c r="AQ27" s="40"/>
      <c r="AR27" s="40"/>
      <c r="AS27" s="77"/>
      <c r="AT27" s="40"/>
      <c r="AU27" s="36"/>
      <c r="AV27" s="36"/>
      <c r="AW27" s="40"/>
      <c r="AX27" s="77"/>
      <c r="AY27" s="36"/>
      <c r="AZ27" s="40"/>
      <c r="BA27" s="40"/>
      <c r="BB27" s="40"/>
      <c r="BC27" s="77"/>
      <c r="BD27" s="40"/>
    </row>
    <row r="28" spans="1:83" ht="120" x14ac:dyDescent="0.25">
      <c r="B28" s="795" t="s">
        <v>405</v>
      </c>
      <c r="C28" s="796" t="s">
        <v>678</v>
      </c>
      <c r="D28" s="49" t="s">
        <v>112</v>
      </c>
      <c r="E28" s="11" t="s">
        <v>113</v>
      </c>
      <c r="F28" s="564" t="s">
        <v>334</v>
      </c>
      <c r="G28" s="49" t="s">
        <v>546</v>
      </c>
      <c r="H28" s="401" t="s">
        <v>679</v>
      </c>
      <c r="I28" s="554" t="s">
        <v>335</v>
      </c>
      <c r="J28" s="11" t="s">
        <v>336</v>
      </c>
      <c r="K28" s="11" t="s">
        <v>337</v>
      </c>
      <c r="L28" s="11" t="s">
        <v>548</v>
      </c>
      <c r="M28" s="11" t="s">
        <v>338</v>
      </c>
      <c r="N28" s="45" t="s">
        <v>25</v>
      </c>
      <c r="O28" s="14">
        <v>43160</v>
      </c>
      <c r="P28" s="14">
        <v>43465</v>
      </c>
      <c r="Q28" s="40"/>
      <c r="R28" s="82"/>
      <c r="S28" s="82"/>
      <c r="T28" s="79"/>
      <c r="U28" s="40"/>
      <c r="V28" s="40"/>
      <c r="W28" s="40"/>
      <c r="X28" s="40"/>
      <c r="Y28" s="77"/>
      <c r="Z28" s="40"/>
      <c r="AA28" s="33"/>
      <c r="AB28" s="33"/>
      <c r="AC28" s="40"/>
      <c r="AD28" s="77"/>
      <c r="AE28" s="33"/>
      <c r="AF28" s="40"/>
      <c r="AG28" s="40"/>
      <c r="AH28" s="40"/>
      <c r="AI28" s="77"/>
      <c r="AJ28" s="40"/>
      <c r="AK28" s="40"/>
      <c r="AL28" s="40"/>
      <c r="AM28" s="40"/>
      <c r="AN28" s="77"/>
      <c r="AO28" s="40"/>
      <c r="AP28" s="33"/>
      <c r="AQ28" s="33"/>
      <c r="AR28" s="40"/>
      <c r="AS28" s="77"/>
      <c r="AT28" s="33"/>
      <c r="AU28" s="40"/>
      <c r="AV28" s="40"/>
      <c r="AW28" s="40"/>
      <c r="AX28" s="77"/>
      <c r="AY28" s="40"/>
      <c r="AZ28" s="40"/>
      <c r="BA28" s="40"/>
      <c r="BB28" s="40"/>
      <c r="BC28" s="77"/>
      <c r="BD28" s="40"/>
      <c r="BE28" s="33"/>
      <c r="BF28" s="33"/>
      <c r="BG28" s="40"/>
      <c r="BH28" s="77"/>
      <c r="BI28" s="33"/>
      <c r="BJ28" s="40"/>
      <c r="BK28" s="40"/>
      <c r="BL28" s="40"/>
      <c r="BM28" s="77"/>
      <c r="BN28" s="40"/>
      <c r="BO28" s="40"/>
      <c r="BP28" s="40"/>
      <c r="BQ28" s="40"/>
      <c r="BR28" s="77"/>
      <c r="BS28" s="40"/>
      <c r="BT28" s="33"/>
      <c r="BU28" s="33"/>
      <c r="BV28" s="40"/>
      <c r="BW28" s="77"/>
      <c r="BX28" s="33"/>
      <c r="BY28" s="40"/>
      <c r="BZ28" s="40"/>
      <c r="CA28" s="40"/>
      <c r="CB28" s="77"/>
      <c r="CC28" s="40"/>
    </row>
    <row r="29" spans="1:83" ht="135" x14ac:dyDescent="0.25">
      <c r="B29" s="795"/>
      <c r="C29" s="796"/>
      <c r="D29" s="790" t="s">
        <v>112</v>
      </c>
      <c r="E29" s="790" t="s">
        <v>113</v>
      </c>
      <c r="F29" s="791" t="s">
        <v>173</v>
      </c>
      <c r="G29" s="790" t="s">
        <v>174</v>
      </c>
      <c r="H29" s="402" t="s">
        <v>680</v>
      </c>
      <c r="I29" s="554" t="s">
        <v>175</v>
      </c>
      <c r="J29" s="11" t="s">
        <v>860</v>
      </c>
      <c r="K29" s="11" t="s">
        <v>861</v>
      </c>
      <c r="L29" s="11" t="s">
        <v>686</v>
      </c>
      <c r="M29" s="11" t="s">
        <v>859</v>
      </c>
      <c r="N29" s="45" t="s">
        <v>114</v>
      </c>
      <c r="O29" s="14">
        <v>43191</v>
      </c>
      <c r="P29" s="14">
        <v>43465</v>
      </c>
      <c r="Q29" s="40">
        <v>43490</v>
      </c>
      <c r="R29" s="269">
        <v>4</v>
      </c>
      <c r="S29" s="269">
        <v>4</v>
      </c>
      <c r="T29" s="270">
        <f>+R29/S29</f>
        <v>1</v>
      </c>
      <c r="U29" s="271" t="s">
        <v>1144</v>
      </c>
      <c r="V29" s="42"/>
      <c r="W29" s="41"/>
      <c r="X29" s="156"/>
      <c r="Y29" s="79"/>
      <c r="Z29" s="161"/>
      <c r="AA29" s="42"/>
      <c r="AB29" s="41"/>
      <c r="AC29" s="156"/>
      <c r="AD29" s="79"/>
      <c r="AE29" s="161"/>
      <c r="AF29" s="42"/>
      <c r="AG29" s="41"/>
      <c r="AH29" s="156"/>
      <c r="AI29" s="79"/>
      <c r="AJ29" s="161"/>
      <c r="AK29" s="42"/>
      <c r="AL29" s="41"/>
      <c r="AM29" s="40"/>
      <c r="AN29" s="77"/>
      <c r="AO29" s="41"/>
      <c r="AP29" s="33"/>
      <c r="AQ29" s="33"/>
      <c r="AR29" s="40"/>
      <c r="AS29" s="77"/>
      <c r="AT29" s="33"/>
      <c r="AU29" s="40"/>
      <c r="AV29" s="45"/>
      <c r="AW29" s="40"/>
      <c r="AX29" s="77"/>
      <c r="AY29" s="45"/>
      <c r="AZ29" s="33"/>
      <c r="BA29" s="33"/>
      <c r="BB29" s="40"/>
      <c r="BC29" s="77"/>
      <c r="BD29" s="33"/>
      <c r="BE29" s="40"/>
      <c r="BF29" s="45"/>
      <c r="BG29" s="40"/>
      <c r="BH29" s="77"/>
      <c r="BI29" s="45"/>
      <c r="BJ29" s="33"/>
      <c r="BK29" s="33"/>
      <c r="BL29" s="40"/>
      <c r="BM29" s="77"/>
      <c r="BN29" s="33"/>
      <c r="BO29" s="163"/>
      <c r="BP29" s="163"/>
      <c r="BQ29" s="163"/>
      <c r="BR29" s="163"/>
      <c r="BS29" s="163"/>
      <c r="BT29" s="163"/>
      <c r="BU29" s="163"/>
      <c r="BV29" s="163"/>
      <c r="BW29" s="163"/>
      <c r="BX29" s="163"/>
      <c r="BY29" s="163"/>
      <c r="BZ29" s="163"/>
    </row>
    <row r="30" spans="1:83" s="15" customFormat="1" ht="146.25" customHeight="1" x14ac:dyDescent="0.25">
      <c r="B30" s="795"/>
      <c r="C30" s="796"/>
      <c r="D30" s="790"/>
      <c r="E30" s="790"/>
      <c r="F30" s="791"/>
      <c r="G30" s="790"/>
      <c r="H30" s="402" t="s">
        <v>681</v>
      </c>
      <c r="I30" s="554" t="s">
        <v>177</v>
      </c>
      <c r="J30" s="8" t="s">
        <v>858</v>
      </c>
      <c r="K30" s="8" t="s">
        <v>857</v>
      </c>
      <c r="L30" s="8" t="s">
        <v>178</v>
      </c>
      <c r="M30" s="8" t="s">
        <v>176</v>
      </c>
      <c r="N30" s="45" t="s">
        <v>114</v>
      </c>
      <c r="O30" s="12">
        <v>43191</v>
      </c>
      <c r="P30" s="12">
        <v>43465</v>
      </c>
      <c r="Q30" s="268">
        <v>1138948</v>
      </c>
      <c r="R30" s="269">
        <v>236</v>
      </c>
      <c r="S30" s="269">
        <v>344</v>
      </c>
      <c r="T30" s="270">
        <f>+R30/S30</f>
        <v>0.68604651162790697</v>
      </c>
      <c r="U30" s="271" t="s">
        <v>1148</v>
      </c>
      <c r="V30" s="272"/>
      <c r="W30" s="33"/>
      <c r="X30" s="40"/>
      <c r="Y30" s="77"/>
      <c r="Z30" s="33"/>
      <c r="AA30" s="40"/>
      <c r="AB30" s="45"/>
      <c r="AC30" s="40"/>
      <c r="AD30" s="77"/>
      <c r="AE30" s="45"/>
      <c r="AF30" s="33"/>
      <c r="AG30" s="33"/>
      <c r="AH30" s="40"/>
      <c r="AI30" s="77"/>
      <c r="AJ30" s="33"/>
      <c r="AK30" s="40"/>
      <c r="AL30" s="45"/>
      <c r="AM30" s="40"/>
      <c r="AN30" s="77"/>
      <c r="AO30" s="45"/>
      <c r="AP30" s="34"/>
      <c r="AQ30" s="34"/>
      <c r="AR30" s="100"/>
      <c r="AS30" s="162"/>
      <c r="AT30" s="34"/>
      <c r="AU30" s="100"/>
      <c r="AV30" s="74"/>
      <c r="AW30" s="100"/>
      <c r="AX30" s="162"/>
      <c r="AY30" s="74"/>
      <c r="AZ30" s="34"/>
      <c r="BA30" s="34"/>
      <c r="BB30" s="100"/>
      <c r="BC30" s="162"/>
      <c r="BD30" s="34"/>
      <c r="BE30" s="100"/>
      <c r="BF30" s="74"/>
      <c r="BG30" s="100"/>
      <c r="BH30" s="162"/>
      <c r="BI30" s="74"/>
      <c r="BJ30" s="34"/>
      <c r="BK30" s="34"/>
      <c r="BL30" s="100"/>
      <c r="BM30" s="162"/>
      <c r="BN30" s="34"/>
    </row>
  </sheetData>
  <autoFilter ref="B13:BN30">
    <filterColumn colId="6" showButton="0"/>
    <filterColumn colId="8" showButton="0"/>
    <filterColumn colId="16" showButton="0"/>
    <filterColumn colId="17" showButton="0"/>
    <filterColumn colId="18" showButton="0"/>
    <filterColumn colId="21" showButton="0"/>
    <filterColumn colId="22" showButton="0"/>
    <filterColumn colId="23" showButton="0"/>
    <filterColumn colId="26" showButton="0"/>
    <filterColumn colId="27" showButton="0"/>
    <filterColumn colId="28" showButton="0"/>
    <filterColumn colId="31" showButton="0"/>
    <filterColumn colId="32" showButton="0"/>
    <filterColumn colId="33" showButton="0"/>
    <filterColumn colId="36" showButton="0"/>
    <filterColumn colId="37" showButton="0"/>
    <filterColumn colId="38" showButton="0"/>
    <filterColumn colId="41" showButton="0"/>
    <filterColumn colId="42" showButton="0"/>
    <filterColumn colId="43" showButton="0"/>
    <filterColumn colId="46" showButton="0"/>
    <filterColumn colId="47" showButton="0"/>
    <filterColumn colId="48" showButton="0"/>
    <filterColumn colId="51" showButton="0"/>
    <filterColumn colId="52" showButton="0"/>
    <filterColumn colId="53" showButton="0"/>
    <filterColumn colId="56" showButton="0"/>
    <filterColumn colId="57" showButton="0"/>
    <filterColumn colId="58" showButton="0"/>
    <filterColumn colId="61" showButton="0"/>
    <filterColumn colId="62" showButton="0"/>
    <filterColumn colId="63" showButton="0"/>
  </autoFilter>
  <mergeCells count="76">
    <mergeCell ref="BJ12:BN12"/>
    <mergeCell ref="BE12:BI12"/>
    <mergeCell ref="AZ12:BD12"/>
    <mergeCell ref="AU12:AY12"/>
    <mergeCell ref="AP12:AT12"/>
    <mergeCell ref="R8:S10"/>
    <mergeCell ref="T8:T10"/>
    <mergeCell ref="R6:S6"/>
    <mergeCell ref="R2:T2"/>
    <mergeCell ref="R7:S7"/>
    <mergeCell ref="R3:S3"/>
    <mergeCell ref="R4:S4"/>
    <mergeCell ref="R5:S5"/>
    <mergeCell ref="C15:C21"/>
    <mergeCell ref="B28:B30"/>
    <mergeCell ref="B13:B14"/>
    <mergeCell ref="B15:B27"/>
    <mergeCell ref="C26:C27"/>
    <mergeCell ref="C28:C30"/>
    <mergeCell ref="C23:C25"/>
    <mergeCell ref="L13:L14"/>
    <mergeCell ref="G26:G27"/>
    <mergeCell ref="D29:D30"/>
    <mergeCell ref="E29:E30"/>
    <mergeCell ref="F29:F30"/>
    <mergeCell ref="G29:G30"/>
    <mergeCell ref="C1:P8"/>
    <mergeCell ref="B1:B8"/>
    <mergeCell ref="D16:D17"/>
    <mergeCell ref="E16:E17"/>
    <mergeCell ref="F16:F17"/>
    <mergeCell ref="P13:P14"/>
    <mergeCell ref="C13:C14"/>
    <mergeCell ref="D13:D14"/>
    <mergeCell ref="E13:E14"/>
    <mergeCell ref="F13:F14"/>
    <mergeCell ref="G13:G14"/>
    <mergeCell ref="J13:K13"/>
    <mergeCell ref="H13:I14"/>
    <mergeCell ref="M13:M14"/>
    <mergeCell ref="N13:N14"/>
    <mergeCell ref="O13:O14"/>
    <mergeCell ref="Q12:U12"/>
    <mergeCell ref="V12:Z12"/>
    <mergeCell ref="Q13:Q14"/>
    <mergeCell ref="R13:U13"/>
    <mergeCell ref="V13:V14"/>
    <mergeCell ref="W13:Z13"/>
    <mergeCell ref="AA12:AE12"/>
    <mergeCell ref="AF12:AJ12"/>
    <mergeCell ref="AK12:AO12"/>
    <mergeCell ref="AA13:AA14"/>
    <mergeCell ref="AB13:AE13"/>
    <mergeCell ref="AF13:AF14"/>
    <mergeCell ref="AG13:AJ13"/>
    <mergeCell ref="AK13:AK14"/>
    <mergeCell ref="AL13:AO13"/>
    <mergeCell ref="BF13:BI13"/>
    <mergeCell ref="BJ13:BJ14"/>
    <mergeCell ref="BK13:BN13"/>
    <mergeCell ref="AP13:AP14"/>
    <mergeCell ref="AQ13:AT13"/>
    <mergeCell ref="AU13:AU14"/>
    <mergeCell ref="AV13:AY13"/>
    <mergeCell ref="AZ13:AZ14"/>
    <mergeCell ref="BA13:BD13"/>
    <mergeCell ref="BE13:BE14"/>
    <mergeCell ref="BO12:BS12"/>
    <mergeCell ref="BT12:BX12"/>
    <mergeCell ref="BY12:CC12"/>
    <mergeCell ref="BO13:BO14"/>
    <mergeCell ref="BP13:BS13"/>
    <mergeCell ref="BT13:BT14"/>
    <mergeCell ref="BU13:BX13"/>
    <mergeCell ref="BY13:BY14"/>
    <mergeCell ref="BZ13:CC13"/>
  </mergeCells>
  <conditionalFormatting sqref="T20">
    <cfRule type="cellIs" dxfId="52" priority="53" operator="lessThan">
      <formula>0.95</formula>
    </cfRule>
  </conditionalFormatting>
  <conditionalFormatting sqref="Y20">
    <cfRule type="cellIs" dxfId="51" priority="52" operator="lessThan">
      <formula>0.95</formula>
    </cfRule>
  </conditionalFormatting>
  <conditionalFormatting sqref="AD20">
    <cfRule type="cellIs" dxfId="50" priority="51" operator="lessThan">
      <formula>0.95</formula>
    </cfRule>
  </conditionalFormatting>
  <conditionalFormatting sqref="AI20">
    <cfRule type="cellIs" dxfId="49" priority="49" operator="lessThan">
      <formula>0.95</formula>
    </cfRule>
  </conditionalFormatting>
  <conditionalFormatting sqref="AN20">
    <cfRule type="cellIs" dxfId="48" priority="48" operator="lessThan">
      <formula>0.95</formula>
    </cfRule>
  </conditionalFormatting>
  <conditionalFormatting sqref="AS20">
    <cfRule type="cellIs" dxfId="47" priority="47" operator="lessThan">
      <formula>0.95</formula>
    </cfRule>
  </conditionalFormatting>
  <conditionalFormatting sqref="Y19">
    <cfRule type="cellIs" dxfId="46" priority="46" operator="greaterThan">
      <formula>0.2</formula>
    </cfRule>
  </conditionalFormatting>
  <conditionalFormatting sqref="AD19">
    <cfRule type="cellIs" dxfId="45" priority="45" operator="greaterThan">
      <formula>0.2</formula>
    </cfRule>
  </conditionalFormatting>
  <conditionalFormatting sqref="AI19">
    <cfRule type="cellIs" dxfId="44" priority="44" operator="greaterThan">
      <formula>0.2</formula>
    </cfRule>
  </conditionalFormatting>
  <conditionalFormatting sqref="AN19">
    <cfRule type="cellIs" dxfId="43" priority="43" operator="greaterThan">
      <formula>0.2</formula>
    </cfRule>
  </conditionalFormatting>
  <conditionalFormatting sqref="AQ1:AQ6 U22 AT7:AT14 Z15 AJ18 AJ16 AB17 AT20 AT23 AT28:AT1048576 U24:U27">
    <cfRule type="cellIs" dxfId="42" priority="42" operator="equal">
      <formula>"SIN EVIDENCIA"</formula>
    </cfRule>
  </conditionalFormatting>
  <conditionalFormatting sqref="N15">
    <cfRule type="cellIs" dxfId="41" priority="30" operator="equal">
      <formula>$R$7</formula>
    </cfRule>
    <cfRule type="cellIs" dxfId="40" priority="31" operator="equal">
      <formula>$R$6</formula>
    </cfRule>
    <cfRule type="cellIs" dxfId="39" priority="32" operator="equal">
      <formula>$R$5</formula>
    </cfRule>
    <cfRule type="cellIs" dxfId="38" priority="33" operator="equal">
      <formula>$R$4</formula>
    </cfRule>
    <cfRule type="cellIs" dxfId="37" priority="34" operator="equal">
      <formula>$R$3</formula>
    </cfRule>
  </conditionalFormatting>
  <conditionalFormatting sqref="N16:N30">
    <cfRule type="cellIs" dxfId="36" priority="25" operator="equal">
      <formula>$R$7</formula>
    </cfRule>
    <cfRule type="cellIs" dxfId="35" priority="26" operator="equal">
      <formula>$R$6</formula>
    </cfRule>
    <cfRule type="cellIs" dxfId="34" priority="27" operator="equal">
      <formula>$R$5</formula>
    </cfRule>
    <cfRule type="cellIs" dxfId="33" priority="28" operator="equal">
      <formula>$R$4</formula>
    </cfRule>
    <cfRule type="cellIs" dxfId="32" priority="29" operator="equal">
      <formula>$R$3</formula>
    </cfRule>
  </conditionalFormatting>
  <conditionalFormatting sqref="AS19">
    <cfRule type="cellIs" dxfId="31" priority="24" operator="greaterThan">
      <formula>0.2</formula>
    </cfRule>
  </conditionalFormatting>
  <conditionalFormatting sqref="A1:XFD7 A8:Q10 U8:XFD10 AG21:XFD21 A21:AE21 A11:XFD20 A22:XFD26 A28:XFD1048576 Y27:XFD27 A27:W27">
    <cfRule type="cellIs" dxfId="30" priority="22" operator="equal">
      <formula>"SIN EVIDENCIA"</formula>
    </cfRule>
  </conditionalFormatting>
  <conditionalFormatting sqref="AX20">
    <cfRule type="cellIs" dxfId="29" priority="21" operator="lessThan">
      <formula>0.95</formula>
    </cfRule>
  </conditionalFormatting>
  <conditionalFormatting sqref="AY20">
    <cfRule type="cellIs" dxfId="28" priority="20" operator="equal">
      <formula>"SIN EVIDENCIA"</formula>
    </cfRule>
  </conditionalFormatting>
  <conditionalFormatting sqref="T15">
    <cfRule type="cellIs" dxfId="27" priority="19" operator="lessThan">
      <formula>0.8</formula>
    </cfRule>
  </conditionalFormatting>
  <conditionalFormatting sqref="Y15">
    <cfRule type="cellIs" dxfId="26" priority="18" operator="lessThan">
      <formula>0.8</formula>
    </cfRule>
  </conditionalFormatting>
  <conditionalFormatting sqref="T16">
    <cfRule type="cellIs" dxfId="25" priority="17" operator="lessThan">
      <formula>0.68</formula>
    </cfRule>
  </conditionalFormatting>
  <conditionalFormatting sqref="Y16">
    <cfRule type="cellIs" dxfId="24" priority="16" operator="lessThan">
      <formula>0.68</formula>
    </cfRule>
  </conditionalFormatting>
  <conditionalFormatting sqref="AD16">
    <cfRule type="cellIs" dxfId="23" priority="15" operator="lessThan">
      <formula>0.68</formula>
    </cfRule>
  </conditionalFormatting>
  <conditionalFormatting sqref="AB18">
    <cfRule type="cellIs" dxfId="22" priority="14" operator="equal">
      <formula>"SIN EVIDENCIA"</formula>
    </cfRule>
  </conditionalFormatting>
  <conditionalFormatting sqref="BD20">
    <cfRule type="cellIs" dxfId="21" priority="13" operator="equal">
      <formula>"SIN EVIDENCIA"</formula>
    </cfRule>
  </conditionalFormatting>
  <conditionalFormatting sqref="BI20">
    <cfRule type="cellIs" dxfId="20" priority="12" operator="equal">
      <formula>"SIN EVIDENCIA"</formula>
    </cfRule>
  </conditionalFormatting>
  <conditionalFormatting sqref="BN20">
    <cfRule type="cellIs" dxfId="19" priority="11" operator="equal">
      <formula>"SIN EVIDENCIA"</formula>
    </cfRule>
  </conditionalFormatting>
  <conditionalFormatting sqref="BD20">
    <cfRule type="cellIs" dxfId="18" priority="10" operator="equal">
      <formula>"SIN EVIDENCIA"</formula>
    </cfRule>
  </conditionalFormatting>
  <conditionalFormatting sqref="AY20">
    <cfRule type="cellIs" dxfId="17" priority="9" operator="equal">
      <formula>"SIN EVIDENCIA"</formula>
    </cfRule>
  </conditionalFormatting>
  <conditionalFormatting sqref="AT20">
    <cfRule type="cellIs" dxfId="16" priority="8" operator="equal">
      <formula>"SIN EVIDENCIA"</formula>
    </cfRule>
  </conditionalFormatting>
  <conditionalFormatting sqref="AO20">
    <cfRule type="cellIs" dxfId="15" priority="7" operator="equal">
      <formula>"SIN EVIDENCIA"</formula>
    </cfRule>
  </conditionalFormatting>
  <conditionalFormatting sqref="AJ20">
    <cfRule type="cellIs" dxfId="14" priority="6" operator="equal">
      <formula>"SIN EVIDENCIA"</formula>
    </cfRule>
  </conditionalFormatting>
  <conditionalFormatting sqref="AE20">
    <cfRule type="cellIs" dxfId="13" priority="5" operator="equal">
      <formula>"SIN EVIDENCIA"</formula>
    </cfRule>
  </conditionalFormatting>
  <conditionalFormatting sqref="Z20">
    <cfRule type="cellIs" dxfId="12" priority="4" operator="equal">
      <formula>"SIN EVIDENCIA"</formula>
    </cfRule>
  </conditionalFormatting>
  <conditionalFormatting sqref="U20">
    <cfRule type="cellIs" dxfId="11" priority="3" operator="equal">
      <formula>"SIN EVIDENCIA"</formula>
    </cfRule>
  </conditionalFormatting>
  <conditionalFormatting sqref="AJ17">
    <cfRule type="cellIs" dxfId="10" priority="2" operator="equal">
      <formula>"SIN EVIDENCIA"</formula>
    </cfRule>
  </conditionalFormatting>
  <conditionalFormatting sqref="AJ18">
    <cfRule type="cellIs" dxfId="9" priority="1" operator="equal">
      <formula>"SIN EVIDENCIA"</formula>
    </cfRule>
  </conditionalFormatting>
  <hyperlinks>
    <hyperlink ref="U19" r:id="rId1"/>
    <hyperlink ref="U24" r:id="rId2"/>
    <hyperlink ref="U15" r:id="rId3"/>
    <hyperlink ref="AJ16:AJ17" r:id="rId4" display="Certificaciones"/>
    <hyperlink ref="U18" r:id="rId5"/>
    <hyperlink ref="U21" r:id="rId6"/>
    <hyperlink ref="U26" r:id="rId7"/>
    <hyperlink ref="U27" r:id="rId8"/>
    <hyperlink ref="U22" r:id="rId9"/>
    <hyperlink ref="Z19" r:id="rId10"/>
    <hyperlink ref="AE19" r:id="rId11"/>
    <hyperlink ref="AJ19" r:id="rId12"/>
    <hyperlink ref="AO19" r:id="rId13"/>
    <hyperlink ref="Z21" r:id="rId14"/>
    <hyperlink ref="Z16" r:id="rId15"/>
    <hyperlink ref="Z17" r:id="rId16"/>
    <hyperlink ref="Z18" r:id="rId17"/>
    <hyperlink ref="U16:U17" r:id="rId18" display="Certificaciones"/>
    <hyperlink ref="AT19" r:id="rId19"/>
    <hyperlink ref="AY19" r:id="rId20"/>
    <hyperlink ref="Z15" r:id="rId21"/>
    <hyperlink ref="AE16" r:id="rId22"/>
    <hyperlink ref="AE17" r:id="rId23"/>
    <hyperlink ref="AE18" r:id="rId24"/>
    <hyperlink ref="BD19" r:id="rId25"/>
    <hyperlink ref="U25" r:id="rId26"/>
    <hyperlink ref="BI20" r:id="rId27" display="EVIDENCIAS FACTURACIÓN"/>
    <hyperlink ref="BN20" r:id="rId28"/>
    <hyperlink ref="BD20" r:id="rId29" display="EVIDENCIAS FACTURACIÓN"/>
    <hyperlink ref="AY20" r:id="rId30" display="EVIDENCIAS FACTURACIÓN"/>
    <hyperlink ref="AT20" r:id="rId31" display="EVIDENCIAS FACTURACIÓN"/>
    <hyperlink ref="AO20" r:id="rId32" display="EVIDENCIAS FACTURACIÓN"/>
    <hyperlink ref="AJ20" r:id="rId33" display="EVIDENCIAS FACTURACIÓN"/>
    <hyperlink ref="AE20" r:id="rId34" display="EVIDENCIAS FACTURACIÓN"/>
    <hyperlink ref="Z20" r:id="rId35" display="EVIDENCIAS FACTURACIÓN"/>
    <hyperlink ref="U20" r:id="rId36" display="EVIDENCIAS FACTURACIÓN"/>
    <hyperlink ref="BI19" r:id="rId37"/>
    <hyperlink ref="AJ21" r:id="rId38"/>
    <hyperlink ref="AE15" r:id="rId39"/>
    <hyperlink ref="AJ16" r:id="rId40"/>
    <hyperlink ref="AJ17" r:id="rId41"/>
    <hyperlink ref="U23" r:id="rId42"/>
    <hyperlink ref="U29" r:id="rId43"/>
    <hyperlink ref="Z25" r:id="rId44"/>
    <hyperlink ref="Z22" r:id="rId45"/>
    <hyperlink ref="AJ18" r:id="rId46"/>
    <hyperlink ref="U30" r:id="rId47"/>
    <hyperlink ref="Z24" r:id="rId48"/>
    <hyperlink ref="Z26" r:id="rId49"/>
    <hyperlink ref="Z27" r:id="rId50"/>
  </hyperlinks>
  <pageMargins left="0.7" right="0.7" top="0.75" bottom="0.75" header="0.3" footer="0.3"/>
  <pageSetup orientation="portrait" r:id="rId51"/>
  <drawing r:id="rId5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CU23"/>
  <sheetViews>
    <sheetView zoomScale="85" zoomScaleNormal="85" workbookViewId="0">
      <pane ySplit="15" topLeftCell="A22" activePane="bottomLeft" state="frozen"/>
      <selection pane="bottomLeft" activeCell="I23" sqref="I23"/>
    </sheetView>
  </sheetViews>
  <sheetFormatPr baseColWidth="10" defaultRowHeight="15" x14ac:dyDescent="0.25"/>
  <cols>
    <col min="2" max="2" width="34.7109375" customWidth="1"/>
    <col min="3" max="3" width="37.7109375" style="561" customWidth="1"/>
    <col min="4" max="4" width="20.7109375" customWidth="1"/>
    <col min="5" max="5" width="19.7109375" customWidth="1"/>
    <col min="6" max="6" width="25.7109375" style="558" customWidth="1"/>
    <col min="7" max="7" width="21.7109375" customWidth="1"/>
    <col min="8" max="8" width="10.85546875" style="15" customWidth="1"/>
    <col min="9" max="9" width="18.7109375" style="568" customWidth="1"/>
    <col min="10" max="10" width="19.7109375" customWidth="1"/>
    <col min="11" max="11" width="18.7109375" customWidth="1"/>
    <col min="12" max="12" width="18.5703125" customWidth="1"/>
    <col min="13" max="13" width="17.42578125" customWidth="1"/>
    <col min="14" max="14" width="13.7109375" customWidth="1"/>
    <col min="15" max="16" width="11.7109375" customWidth="1"/>
    <col min="19" max="19" width="15.42578125" customWidth="1"/>
    <col min="21" max="21" width="14" customWidth="1"/>
    <col min="31" max="31" width="15.42578125" customWidth="1"/>
  </cols>
  <sheetData>
    <row r="1" spans="2:99" s="16" customFormat="1" ht="16.149999999999999" customHeight="1" x14ac:dyDescent="0.25">
      <c r="B1" s="775"/>
      <c r="C1" s="774" t="s">
        <v>544</v>
      </c>
      <c r="D1" s="774"/>
      <c r="E1" s="774"/>
      <c r="F1" s="774"/>
      <c r="G1" s="774"/>
      <c r="H1" s="774"/>
      <c r="I1" s="774"/>
      <c r="J1" s="774"/>
      <c r="K1" s="774"/>
      <c r="L1" s="774"/>
      <c r="M1" s="774"/>
      <c r="N1" s="774"/>
      <c r="O1" s="774"/>
      <c r="P1" s="774"/>
      <c r="Q1" s="774"/>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8"/>
      <c r="CR1" s="18"/>
      <c r="CS1" s="18"/>
      <c r="CT1" s="18"/>
      <c r="CU1" s="18"/>
    </row>
    <row r="2" spans="2:99" s="16" customFormat="1" ht="16.149999999999999" customHeight="1" x14ac:dyDescent="0.25">
      <c r="B2" s="775"/>
      <c r="C2" s="774"/>
      <c r="D2" s="774"/>
      <c r="E2" s="774"/>
      <c r="F2" s="774"/>
      <c r="G2" s="774"/>
      <c r="H2" s="774"/>
      <c r="I2" s="774"/>
      <c r="J2" s="774"/>
      <c r="K2" s="774"/>
      <c r="L2" s="774"/>
      <c r="M2" s="774"/>
      <c r="N2" s="774"/>
      <c r="O2" s="774"/>
      <c r="P2" s="774"/>
      <c r="Q2" s="774"/>
      <c r="R2" s="602" t="s">
        <v>870</v>
      </c>
      <c r="S2" s="603"/>
      <c r="T2" s="604"/>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8"/>
      <c r="CR2" s="18"/>
      <c r="CS2" s="18"/>
      <c r="CT2" s="18"/>
      <c r="CU2" s="18"/>
    </row>
    <row r="3" spans="2:99" s="16" customFormat="1" ht="16.149999999999999" customHeight="1" x14ac:dyDescent="0.25">
      <c r="B3" s="775"/>
      <c r="C3" s="774"/>
      <c r="D3" s="774"/>
      <c r="E3" s="774"/>
      <c r="F3" s="774"/>
      <c r="G3" s="774"/>
      <c r="H3" s="774"/>
      <c r="I3" s="774"/>
      <c r="J3" s="774"/>
      <c r="K3" s="774"/>
      <c r="L3" s="774"/>
      <c r="M3" s="774"/>
      <c r="N3" s="774"/>
      <c r="O3" s="774"/>
      <c r="P3" s="774"/>
      <c r="Q3" s="774"/>
      <c r="R3" s="752" t="s">
        <v>114</v>
      </c>
      <c r="S3" s="752"/>
      <c r="T3" s="17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8"/>
      <c r="CR3" s="18"/>
      <c r="CS3" s="18"/>
      <c r="CT3" s="18"/>
      <c r="CU3" s="18"/>
    </row>
    <row r="4" spans="2:99" s="16" customFormat="1" ht="16.149999999999999" customHeight="1" x14ac:dyDescent="0.25">
      <c r="B4" s="775"/>
      <c r="C4" s="774"/>
      <c r="D4" s="774"/>
      <c r="E4" s="774"/>
      <c r="F4" s="774"/>
      <c r="G4" s="774"/>
      <c r="H4" s="774"/>
      <c r="I4" s="774"/>
      <c r="J4" s="774"/>
      <c r="K4" s="774"/>
      <c r="L4" s="774"/>
      <c r="M4" s="774"/>
      <c r="N4" s="774"/>
      <c r="O4" s="774"/>
      <c r="P4" s="774"/>
      <c r="Q4" s="774"/>
      <c r="R4" s="752" t="s">
        <v>17</v>
      </c>
      <c r="S4" s="752"/>
      <c r="T4" s="166"/>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8"/>
      <c r="CR4" s="18"/>
      <c r="CS4" s="18"/>
      <c r="CT4" s="18"/>
      <c r="CU4" s="18"/>
    </row>
    <row r="5" spans="2:99" s="16" customFormat="1" ht="16.149999999999999" customHeight="1" x14ac:dyDescent="0.25">
      <c r="B5" s="775"/>
      <c r="C5" s="774"/>
      <c r="D5" s="774"/>
      <c r="E5" s="774"/>
      <c r="F5" s="774"/>
      <c r="G5" s="774"/>
      <c r="H5" s="774"/>
      <c r="I5" s="774"/>
      <c r="J5" s="774"/>
      <c r="K5" s="774"/>
      <c r="L5" s="774"/>
      <c r="M5" s="774"/>
      <c r="N5" s="774"/>
      <c r="O5" s="774"/>
      <c r="P5" s="774"/>
      <c r="Q5" s="774"/>
      <c r="R5" s="752" t="s">
        <v>25</v>
      </c>
      <c r="S5" s="752"/>
      <c r="T5" s="16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8"/>
      <c r="CR5" s="18"/>
      <c r="CS5" s="18"/>
      <c r="CT5" s="18"/>
      <c r="CU5" s="18"/>
    </row>
    <row r="6" spans="2:99" s="16" customFormat="1" ht="16.149999999999999" customHeight="1" x14ac:dyDescent="0.25">
      <c r="B6" s="775"/>
      <c r="C6" s="774"/>
      <c r="D6" s="774"/>
      <c r="E6" s="774"/>
      <c r="F6" s="774"/>
      <c r="G6" s="774"/>
      <c r="H6" s="774"/>
      <c r="I6" s="774"/>
      <c r="J6" s="774"/>
      <c r="K6" s="774"/>
      <c r="L6" s="774"/>
      <c r="M6" s="774"/>
      <c r="N6" s="774"/>
      <c r="O6" s="774"/>
      <c r="P6" s="774"/>
      <c r="Q6" s="774"/>
      <c r="R6" s="752" t="s">
        <v>43</v>
      </c>
      <c r="S6" s="752"/>
      <c r="T6" s="179"/>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8"/>
      <c r="CR6" s="18"/>
      <c r="CS6" s="18"/>
      <c r="CT6" s="18"/>
      <c r="CU6" s="18"/>
    </row>
    <row r="7" spans="2:99" s="16" customFormat="1" ht="16.149999999999999" customHeight="1" x14ac:dyDescent="0.25">
      <c r="B7" s="775"/>
      <c r="C7" s="774"/>
      <c r="D7" s="774"/>
      <c r="E7" s="774"/>
      <c r="F7" s="774"/>
      <c r="G7" s="774"/>
      <c r="H7" s="774"/>
      <c r="I7" s="774"/>
      <c r="J7" s="774"/>
      <c r="K7" s="774"/>
      <c r="L7" s="774"/>
      <c r="M7" s="774"/>
      <c r="N7" s="774"/>
      <c r="O7" s="774"/>
      <c r="P7" s="774"/>
      <c r="Q7" s="774"/>
      <c r="R7" s="752" t="s">
        <v>98</v>
      </c>
      <c r="S7" s="752"/>
      <c r="T7" s="180"/>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8"/>
      <c r="CR7" s="18"/>
      <c r="CS7" s="18"/>
      <c r="CT7" s="18"/>
      <c r="CU7" s="18"/>
    </row>
    <row r="8" spans="2:99" s="16" customFormat="1" ht="16.149999999999999" customHeight="1" x14ac:dyDescent="0.25">
      <c r="B8" s="775"/>
      <c r="C8" s="774"/>
      <c r="D8" s="774"/>
      <c r="E8" s="774"/>
      <c r="F8" s="774"/>
      <c r="G8" s="774"/>
      <c r="H8" s="774"/>
      <c r="I8" s="774"/>
      <c r="J8" s="774"/>
      <c r="K8" s="774"/>
      <c r="L8" s="774"/>
      <c r="M8" s="774"/>
      <c r="N8" s="774"/>
      <c r="O8" s="774"/>
      <c r="P8" s="774"/>
      <c r="Q8" s="774"/>
      <c r="R8" s="737" t="s">
        <v>1022</v>
      </c>
      <c r="S8" s="737"/>
      <c r="T8" s="753"/>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8"/>
      <c r="CR8" s="18"/>
      <c r="CS8" s="18"/>
      <c r="CT8" s="18"/>
      <c r="CU8" s="18"/>
    </row>
    <row r="9" spans="2:99" s="16" customFormat="1" ht="16.149999999999999" customHeight="1" x14ac:dyDescent="0.25">
      <c r="B9" s="47"/>
      <c r="C9" s="559"/>
      <c r="D9" s="46"/>
      <c r="E9" s="46"/>
      <c r="F9" s="557"/>
      <c r="G9" s="46"/>
      <c r="H9" s="398"/>
      <c r="I9" s="566"/>
      <c r="J9" s="46"/>
      <c r="K9" s="46"/>
      <c r="L9" s="46"/>
      <c r="M9" s="46"/>
      <c r="N9" s="46"/>
      <c r="O9" s="46"/>
      <c r="P9" s="46"/>
      <c r="Q9" s="20"/>
      <c r="R9" s="737"/>
      <c r="S9" s="737"/>
      <c r="T9" s="753"/>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8"/>
      <c r="CR9" s="18"/>
      <c r="CS9" s="18"/>
      <c r="CT9" s="18"/>
      <c r="CU9" s="18"/>
    </row>
    <row r="10" spans="2:99" s="16" customFormat="1" ht="16.149999999999999" customHeight="1" x14ac:dyDescent="0.25">
      <c r="B10" s="47"/>
      <c r="C10" s="559"/>
      <c r="D10" s="46"/>
      <c r="E10" s="46"/>
      <c r="F10" s="557"/>
      <c r="G10" s="46"/>
      <c r="H10" s="398"/>
      <c r="I10" s="566"/>
      <c r="J10" s="46"/>
      <c r="K10" s="46"/>
      <c r="L10" s="46"/>
      <c r="M10" s="46"/>
      <c r="N10" s="46"/>
      <c r="O10" s="46"/>
      <c r="P10" s="46"/>
      <c r="Q10" s="20"/>
      <c r="R10" s="737"/>
      <c r="S10" s="737"/>
      <c r="T10" s="753"/>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8"/>
      <c r="CR10" s="18"/>
      <c r="CS10" s="18"/>
      <c r="CT10" s="18"/>
      <c r="CU10" s="18"/>
    </row>
    <row r="11" spans="2:99" s="16" customFormat="1" ht="16.149999999999999" customHeight="1" x14ac:dyDescent="0.25">
      <c r="B11" s="47"/>
      <c r="C11" s="559"/>
      <c r="D11" s="46"/>
      <c r="E11" s="46"/>
      <c r="F11" s="557"/>
      <c r="G11" s="46"/>
      <c r="H11" s="398"/>
      <c r="I11" s="566"/>
      <c r="J11" s="46"/>
      <c r="K11" s="46"/>
      <c r="L11" s="46"/>
      <c r="M11" s="46"/>
      <c r="N11" s="46"/>
      <c r="O11" s="46"/>
      <c r="P11" s="46"/>
      <c r="Q11" s="20"/>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8"/>
      <c r="CR11" s="18"/>
      <c r="CS11" s="18"/>
      <c r="CT11" s="18"/>
      <c r="CU11" s="18"/>
    </row>
    <row r="12" spans="2:99" s="16" customFormat="1" ht="16.149999999999999" customHeight="1" x14ac:dyDescent="0.25">
      <c r="B12" s="47"/>
      <c r="C12" s="559"/>
      <c r="D12" s="46"/>
      <c r="E12" s="46"/>
      <c r="F12" s="557"/>
      <c r="G12" s="46"/>
      <c r="H12" s="398"/>
      <c r="I12" s="566"/>
      <c r="J12" s="46"/>
      <c r="K12" s="46"/>
      <c r="L12" s="46"/>
      <c r="M12" s="46"/>
      <c r="N12" s="46"/>
      <c r="O12" s="46"/>
      <c r="P12" s="46"/>
      <c r="Q12" s="20"/>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8"/>
      <c r="CR12" s="18"/>
      <c r="CS12" s="18"/>
      <c r="CT12" s="18"/>
      <c r="CU12" s="18"/>
    </row>
    <row r="13" spans="2:99" x14ac:dyDescent="0.25">
      <c r="P13" s="22"/>
      <c r="Q13" s="797" t="s">
        <v>655</v>
      </c>
      <c r="R13" s="797"/>
      <c r="S13" s="797"/>
      <c r="T13" s="797"/>
      <c r="U13" s="797"/>
      <c r="V13" s="797" t="s">
        <v>656</v>
      </c>
      <c r="W13" s="797"/>
      <c r="X13" s="797"/>
      <c r="Y13" s="797"/>
      <c r="Z13" s="797"/>
      <c r="AA13" s="797" t="s">
        <v>657</v>
      </c>
      <c r="AB13" s="797"/>
      <c r="AC13" s="797"/>
      <c r="AD13" s="797"/>
      <c r="AE13" s="797"/>
      <c r="AF13" s="797" t="s">
        <v>658</v>
      </c>
      <c r="AG13" s="797"/>
      <c r="AH13" s="797"/>
      <c r="AI13" s="797"/>
      <c r="AJ13" s="797"/>
      <c r="AK13" s="797" t="s">
        <v>659</v>
      </c>
      <c r="AL13" s="797"/>
      <c r="AM13" s="797"/>
      <c r="AN13" s="797"/>
      <c r="AO13" s="797"/>
      <c r="AP13" s="797" t="s">
        <v>660</v>
      </c>
      <c r="AQ13" s="797"/>
      <c r="AR13" s="797"/>
      <c r="AS13" s="797"/>
      <c r="AT13" s="797"/>
      <c r="AU13" s="797" t="s">
        <v>661</v>
      </c>
      <c r="AV13" s="797"/>
      <c r="AW13" s="797"/>
      <c r="AX13" s="797"/>
      <c r="AY13" s="797"/>
      <c r="AZ13" s="797" t="s">
        <v>662</v>
      </c>
      <c r="BA13" s="797"/>
      <c r="BB13" s="797"/>
      <c r="BC13" s="797"/>
      <c r="BD13" s="797"/>
      <c r="BE13" s="797" t="s">
        <v>663</v>
      </c>
      <c r="BF13" s="797"/>
      <c r="BG13" s="797"/>
      <c r="BH13" s="797"/>
      <c r="BI13" s="797"/>
      <c r="BJ13" s="797" t="s">
        <v>664</v>
      </c>
      <c r="BK13" s="797"/>
      <c r="BL13" s="797"/>
      <c r="BM13" s="797"/>
      <c r="BN13" s="797"/>
      <c r="BO13" s="757" t="s">
        <v>765</v>
      </c>
      <c r="BP13" s="757"/>
      <c r="BQ13" s="757"/>
      <c r="BR13" s="757"/>
      <c r="BS13" s="757"/>
      <c r="BT13" s="757" t="s">
        <v>766</v>
      </c>
      <c r="BU13" s="757"/>
      <c r="BV13" s="757"/>
      <c r="BW13" s="757"/>
      <c r="BX13" s="757"/>
      <c r="BY13" s="757" t="s">
        <v>655</v>
      </c>
      <c r="BZ13" s="757"/>
      <c r="CA13" s="757"/>
      <c r="CB13" s="757"/>
      <c r="CC13" s="757"/>
    </row>
    <row r="14" spans="2:99" s="4" customFormat="1" ht="14.45" customHeight="1" x14ac:dyDescent="0.25">
      <c r="B14" s="782" t="s">
        <v>191</v>
      </c>
      <c r="C14" s="780" t="s">
        <v>0</v>
      </c>
      <c r="D14" s="782" t="s">
        <v>1</v>
      </c>
      <c r="E14" s="782" t="s">
        <v>2</v>
      </c>
      <c r="F14" s="803" t="s">
        <v>3</v>
      </c>
      <c r="G14" s="782" t="s">
        <v>4</v>
      </c>
      <c r="H14" s="778" t="s">
        <v>5</v>
      </c>
      <c r="I14" s="788"/>
      <c r="J14" s="786" t="s">
        <v>6</v>
      </c>
      <c r="K14" s="787"/>
      <c r="L14" s="782" t="s">
        <v>7</v>
      </c>
      <c r="M14" s="782" t="s">
        <v>8</v>
      </c>
      <c r="N14" s="782" t="s">
        <v>9</v>
      </c>
      <c r="O14" s="778" t="s">
        <v>10</v>
      </c>
      <c r="P14" s="770" t="s">
        <v>11</v>
      </c>
      <c r="Q14" s="770" t="s">
        <v>654</v>
      </c>
      <c r="R14" s="769" t="s">
        <v>653</v>
      </c>
      <c r="S14" s="769"/>
      <c r="T14" s="769"/>
      <c r="U14" s="769"/>
      <c r="V14" s="770" t="s">
        <v>654</v>
      </c>
      <c r="W14" s="769" t="s">
        <v>653</v>
      </c>
      <c r="X14" s="769"/>
      <c r="Y14" s="769"/>
      <c r="Z14" s="769"/>
      <c r="AA14" s="770" t="s">
        <v>654</v>
      </c>
      <c r="AB14" s="769" t="s">
        <v>653</v>
      </c>
      <c r="AC14" s="769"/>
      <c r="AD14" s="769"/>
      <c r="AE14" s="769"/>
      <c r="AF14" s="770" t="s">
        <v>654</v>
      </c>
      <c r="AG14" s="769" t="s">
        <v>653</v>
      </c>
      <c r="AH14" s="769"/>
      <c r="AI14" s="769"/>
      <c r="AJ14" s="769"/>
      <c r="AK14" s="770" t="s">
        <v>654</v>
      </c>
      <c r="AL14" s="769" t="s">
        <v>653</v>
      </c>
      <c r="AM14" s="769"/>
      <c r="AN14" s="769"/>
      <c r="AO14" s="769"/>
      <c r="AP14" s="770" t="s">
        <v>654</v>
      </c>
      <c r="AQ14" s="769" t="s">
        <v>653</v>
      </c>
      <c r="AR14" s="769"/>
      <c r="AS14" s="769"/>
      <c r="AT14" s="769"/>
      <c r="AU14" s="770" t="s">
        <v>654</v>
      </c>
      <c r="AV14" s="769" t="s">
        <v>653</v>
      </c>
      <c r="AW14" s="769"/>
      <c r="AX14" s="769"/>
      <c r="AY14" s="769"/>
      <c r="AZ14" s="770" t="s">
        <v>654</v>
      </c>
      <c r="BA14" s="769" t="s">
        <v>653</v>
      </c>
      <c r="BB14" s="769"/>
      <c r="BC14" s="769"/>
      <c r="BD14" s="769"/>
      <c r="BE14" s="770" t="s">
        <v>654</v>
      </c>
      <c r="BF14" s="769" t="s">
        <v>653</v>
      </c>
      <c r="BG14" s="769"/>
      <c r="BH14" s="769"/>
      <c r="BI14" s="769"/>
      <c r="BJ14" s="770" t="s">
        <v>654</v>
      </c>
      <c r="BK14" s="769" t="s">
        <v>653</v>
      </c>
      <c r="BL14" s="769"/>
      <c r="BM14" s="769"/>
      <c r="BN14" s="769"/>
      <c r="BO14" s="737" t="s">
        <v>654</v>
      </c>
      <c r="BP14" s="738" t="s">
        <v>653</v>
      </c>
      <c r="BQ14" s="738"/>
      <c r="BR14" s="738"/>
      <c r="BS14" s="738"/>
      <c r="BT14" s="737" t="s">
        <v>654</v>
      </c>
      <c r="BU14" s="738" t="s">
        <v>653</v>
      </c>
      <c r="BV14" s="738"/>
      <c r="BW14" s="738"/>
      <c r="BX14" s="738"/>
      <c r="BY14" s="737" t="s">
        <v>654</v>
      </c>
      <c r="BZ14" s="738" t="s">
        <v>653</v>
      </c>
      <c r="CA14" s="738"/>
      <c r="CB14" s="738"/>
      <c r="CC14" s="738"/>
    </row>
    <row r="15" spans="2:99" s="4" customFormat="1" ht="14.45" customHeight="1" x14ac:dyDescent="0.25">
      <c r="B15" s="783"/>
      <c r="C15" s="781"/>
      <c r="D15" s="783"/>
      <c r="E15" s="783"/>
      <c r="F15" s="804"/>
      <c r="G15" s="783"/>
      <c r="H15" s="779"/>
      <c r="I15" s="789"/>
      <c r="J15" s="1" t="s">
        <v>12</v>
      </c>
      <c r="K15" s="1" t="s">
        <v>13</v>
      </c>
      <c r="L15" s="783"/>
      <c r="M15" s="783"/>
      <c r="N15" s="783"/>
      <c r="O15" s="779"/>
      <c r="P15" s="770"/>
      <c r="Q15" s="770"/>
      <c r="R15" s="5" t="s">
        <v>649</v>
      </c>
      <c r="S15" s="5" t="s">
        <v>650</v>
      </c>
      <c r="T15" s="5" t="s">
        <v>651</v>
      </c>
      <c r="U15" s="5" t="s">
        <v>652</v>
      </c>
      <c r="V15" s="770"/>
      <c r="W15" s="5" t="s">
        <v>649</v>
      </c>
      <c r="X15" s="5" t="s">
        <v>650</v>
      </c>
      <c r="Y15" s="5" t="s">
        <v>651</v>
      </c>
      <c r="Z15" s="5" t="s">
        <v>652</v>
      </c>
      <c r="AA15" s="770"/>
      <c r="AB15" s="5" t="s">
        <v>649</v>
      </c>
      <c r="AC15" s="5" t="s">
        <v>650</v>
      </c>
      <c r="AD15" s="5" t="s">
        <v>651</v>
      </c>
      <c r="AE15" s="5" t="s">
        <v>652</v>
      </c>
      <c r="AF15" s="770"/>
      <c r="AG15" s="5" t="s">
        <v>649</v>
      </c>
      <c r="AH15" s="5" t="s">
        <v>650</v>
      </c>
      <c r="AI15" s="5" t="s">
        <v>651</v>
      </c>
      <c r="AJ15" s="5" t="s">
        <v>652</v>
      </c>
      <c r="AK15" s="770"/>
      <c r="AL15" s="5" t="s">
        <v>649</v>
      </c>
      <c r="AM15" s="5" t="s">
        <v>650</v>
      </c>
      <c r="AN15" s="5" t="s">
        <v>651</v>
      </c>
      <c r="AO15" s="5" t="s">
        <v>652</v>
      </c>
      <c r="AP15" s="770"/>
      <c r="AQ15" s="5" t="s">
        <v>649</v>
      </c>
      <c r="AR15" s="5" t="s">
        <v>650</v>
      </c>
      <c r="AS15" s="5" t="s">
        <v>651</v>
      </c>
      <c r="AT15" s="5" t="s">
        <v>652</v>
      </c>
      <c r="AU15" s="770"/>
      <c r="AV15" s="5" t="s">
        <v>649</v>
      </c>
      <c r="AW15" s="5" t="s">
        <v>650</v>
      </c>
      <c r="AX15" s="5" t="s">
        <v>651</v>
      </c>
      <c r="AY15" s="5" t="s">
        <v>652</v>
      </c>
      <c r="AZ15" s="770"/>
      <c r="BA15" s="5" t="s">
        <v>649</v>
      </c>
      <c r="BB15" s="5" t="s">
        <v>650</v>
      </c>
      <c r="BC15" s="5" t="s">
        <v>651</v>
      </c>
      <c r="BD15" s="5" t="s">
        <v>652</v>
      </c>
      <c r="BE15" s="770"/>
      <c r="BF15" s="5" t="s">
        <v>649</v>
      </c>
      <c r="BG15" s="5" t="s">
        <v>650</v>
      </c>
      <c r="BH15" s="5" t="s">
        <v>651</v>
      </c>
      <c r="BI15" s="5" t="s">
        <v>652</v>
      </c>
      <c r="BJ15" s="770"/>
      <c r="BK15" s="5" t="s">
        <v>649</v>
      </c>
      <c r="BL15" s="5" t="s">
        <v>650</v>
      </c>
      <c r="BM15" s="5" t="s">
        <v>651</v>
      </c>
      <c r="BN15" s="5" t="s">
        <v>652</v>
      </c>
      <c r="BO15" s="756"/>
      <c r="BP15" s="39" t="s">
        <v>649</v>
      </c>
      <c r="BQ15" s="39" t="s">
        <v>650</v>
      </c>
      <c r="BR15" s="39" t="s">
        <v>651</v>
      </c>
      <c r="BS15" s="39" t="s">
        <v>652</v>
      </c>
      <c r="BT15" s="756"/>
      <c r="BU15" s="39" t="s">
        <v>649</v>
      </c>
      <c r="BV15" s="39" t="s">
        <v>650</v>
      </c>
      <c r="BW15" s="39" t="s">
        <v>651</v>
      </c>
      <c r="BX15" s="39" t="s">
        <v>652</v>
      </c>
      <c r="BY15" s="756"/>
      <c r="BZ15" s="39" t="s">
        <v>649</v>
      </c>
      <c r="CA15" s="39" t="s">
        <v>650</v>
      </c>
      <c r="CB15" s="39" t="s">
        <v>651</v>
      </c>
      <c r="CC15" s="39" t="s">
        <v>652</v>
      </c>
    </row>
    <row r="16" spans="2:99" ht="114.75" customHeight="1" x14ac:dyDescent="0.25">
      <c r="B16" s="795" t="s">
        <v>406</v>
      </c>
      <c r="C16" s="792" t="s">
        <v>315</v>
      </c>
      <c r="D16" s="798" t="s">
        <v>266</v>
      </c>
      <c r="E16" s="798" t="s">
        <v>267</v>
      </c>
      <c r="F16" s="570" t="s">
        <v>339</v>
      </c>
      <c r="G16" s="798" t="s">
        <v>268</v>
      </c>
      <c r="H16" s="431" t="s">
        <v>690</v>
      </c>
      <c r="I16" s="554" t="s">
        <v>347</v>
      </c>
      <c r="J16" s="2" t="s">
        <v>269</v>
      </c>
      <c r="K16" s="2" t="s">
        <v>270</v>
      </c>
      <c r="L16" s="11" t="s">
        <v>36</v>
      </c>
      <c r="M16" s="2" t="s">
        <v>271</v>
      </c>
      <c r="N16" s="2" t="s">
        <v>98</v>
      </c>
      <c r="O16" s="27">
        <v>43160</v>
      </c>
      <c r="P16" s="10">
        <v>43465</v>
      </c>
      <c r="Q16" s="294">
        <v>43486</v>
      </c>
      <c r="R16" s="320">
        <v>3</v>
      </c>
      <c r="S16" s="430">
        <v>3</v>
      </c>
      <c r="T16" s="270">
        <f t="shared" ref="T16:T23" si="0">+R16/S16</f>
        <v>1</v>
      </c>
      <c r="U16" s="277" t="s">
        <v>1114</v>
      </c>
      <c r="V16" s="41"/>
      <c r="W16" s="41"/>
      <c r="X16" s="40"/>
      <c r="Y16" s="77"/>
      <c r="Z16" s="41"/>
      <c r="AA16" s="41"/>
      <c r="AB16" s="41"/>
      <c r="AC16" s="40"/>
      <c r="AD16" s="77"/>
      <c r="AE16" s="41"/>
      <c r="AF16" s="41"/>
      <c r="AG16" s="41"/>
      <c r="AH16" s="40"/>
      <c r="AI16" s="77"/>
      <c r="AJ16" s="41"/>
      <c r="AK16" s="41"/>
      <c r="AL16" s="41"/>
      <c r="AM16" s="40"/>
      <c r="AN16" s="77"/>
      <c r="AO16" s="41"/>
      <c r="AP16" s="41"/>
      <c r="AQ16" s="41"/>
      <c r="AR16" s="40"/>
      <c r="AS16" s="77"/>
      <c r="AT16" s="41"/>
      <c r="AU16" s="41"/>
      <c r="AV16" s="41"/>
      <c r="AW16" s="40"/>
      <c r="AX16" s="77"/>
      <c r="AY16" s="41"/>
      <c r="AZ16" s="41"/>
      <c r="BA16" s="41"/>
      <c r="BB16" s="40"/>
      <c r="BC16" s="77"/>
      <c r="BD16" s="41"/>
      <c r="BE16" s="41"/>
      <c r="BF16" s="41"/>
      <c r="BG16" s="40"/>
      <c r="BH16" s="77"/>
      <c r="BI16" s="41"/>
      <c r="BJ16" s="41"/>
      <c r="BK16" s="41"/>
      <c r="BL16" s="40"/>
      <c r="BM16" s="77"/>
      <c r="BN16" s="41"/>
      <c r="BO16" s="41"/>
      <c r="BP16" s="41"/>
      <c r="BQ16" s="40"/>
      <c r="BR16" s="77"/>
      <c r="BS16" s="41"/>
      <c r="BT16" s="41"/>
      <c r="BU16" s="41"/>
      <c r="BV16" s="40"/>
      <c r="BW16" s="77"/>
      <c r="BX16" s="41"/>
      <c r="BY16" s="38"/>
      <c r="BZ16" s="38"/>
      <c r="CA16" s="40"/>
      <c r="CB16" s="77" t="e">
        <v>#DIV/0!</v>
      </c>
      <c r="CC16" s="38"/>
    </row>
    <row r="17" spans="1:81" ht="60" x14ac:dyDescent="0.25">
      <c r="B17" s="795"/>
      <c r="C17" s="793"/>
      <c r="D17" s="799"/>
      <c r="E17" s="799"/>
      <c r="F17" s="570" t="s">
        <v>340</v>
      </c>
      <c r="G17" s="799"/>
      <c r="H17" s="431" t="s">
        <v>691</v>
      </c>
      <c r="I17" s="554" t="s">
        <v>348</v>
      </c>
      <c r="J17" s="2" t="s">
        <v>350</v>
      </c>
      <c r="K17" s="2" t="s">
        <v>270</v>
      </c>
      <c r="L17" s="11" t="s">
        <v>36</v>
      </c>
      <c r="M17" s="2" t="s">
        <v>272</v>
      </c>
      <c r="N17" s="2" t="s">
        <v>98</v>
      </c>
      <c r="O17" s="27">
        <v>43160</v>
      </c>
      <c r="P17" s="10">
        <v>43465</v>
      </c>
      <c r="Q17" s="294">
        <v>43486</v>
      </c>
      <c r="R17" s="320">
        <v>3</v>
      </c>
      <c r="S17" s="430">
        <v>3</v>
      </c>
      <c r="T17" s="270">
        <f t="shared" si="0"/>
        <v>1</v>
      </c>
      <c r="U17" s="277" t="s">
        <v>1115</v>
      </c>
      <c r="V17" s="41"/>
      <c r="W17" s="41"/>
      <c r="X17" s="40"/>
      <c r="Y17" s="77"/>
      <c r="Z17" s="41"/>
      <c r="AA17" s="41"/>
      <c r="AB17" s="41"/>
      <c r="AC17" s="40"/>
      <c r="AD17" s="77"/>
      <c r="AE17" s="41"/>
      <c r="AF17" s="41"/>
      <c r="AG17" s="41"/>
      <c r="AH17" s="40"/>
      <c r="AI17" s="77"/>
      <c r="AJ17" s="41"/>
      <c r="AK17" s="41"/>
      <c r="AL17" s="41"/>
      <c r="AM17" s="40"/>
      <c r="AN17" s="77"/>
      <c r="AO17" s="41"/>
      <c r="AP17" s="41"/>
      <c r="AQ17" s="41"/>
      <c r="AR17" s="40"/>
      <c r="AS17" s="77"/>
      <c r="AT17" s="41"/>
      <c r="AU17" s="41"/>
      <c r="AV17" s="41"/>
      <c r="AW17" s="40"/>
      <c r="AX17" s="77"/>
      <c r="AY17" s="41"/>
      <c r="AZ17" s="41"/>
      <c r="BA17" s="41"/>
      <c r="BB17" s="40"/>
      <c r="BC17" s="77"/>
      <c r="BD17" s="41"/>
      <c r="BE17" s="41"/>
      <c r="BF17" s="41"/>
      <c r="BG17" s="40"/>
      <c r="BH17" s="77"/>
      <c r="BI17" s="41"/>
      <c r="BJ17" s="41"/>
      <c r="BK17" s="41"/>
      <c r="BL17" s="40"/>
      <c r="BM17" s="77"/>
      <c r="BN17" s="41"/>
      <c r="BO17" s="41"/>
      <c r="BP17" s="41"/>
      <c r="BQ17" s="40"/>
      <c r="BR17" s="77"/>
      <c r="BS17" s="41"/>
      <c r="BT17" s="41"/>
      <c r="BU17" s="41"/>
      <c r="BV17" s="40"/>
      <c r="BW17" s="77"/>
      <c r="BX17" s="41"/>
      <c r="BY17" s="38"/>
      <c r="BZ17" s="38"/>
      <c r="CA17" s="40"/>
      <c r="CB17" s="77" t="e">
        <v>#DIV/0!</v>
      </c>
      <c r="CC17" s="38"/>
    </row>
    <row r="18" spans="1:81" ht="60" x14ac:dyDescent="0.25">
      <c r="B18" s="795"/>
      <c r="C18" s="793"/>
      <c r="D18" s="799"/>
      <c r="E18" s="799"/>
      <c r="F18" s="570" t="s">
        <v>341</v>
      </c>
      <c r="G18" s="799"/>
      <c r="H18" s="431" t="s">
        <v>692</v>
      </c>
      <c r="I18" s="554" t="s">
        <v>349</v>
      </c>
      <c r="J18" s="2" t="s">
        <v>351</v>
      </c>
      <c r="K18" s="2" t="s">
        <v>270</v>
      </c>
      <c r="L18" s="11" t="s">
        <v>36</v>
      </c>
      <c r="M18" s="2" t="s">
        <v>273</v>
      </c>
      <c r="N18" s="2" t="s">
        <v>98</v>
      </c>
      <c r="O18" s="27">
        <v>43160</v>
      </c>
      <c r="P18" s="10">
        <v>43465</v>
      </c>
      <c r="Q18" s="294">
        <v>43486</v>
      </c>
      <c r="R18" s="320">
        <v>3</v>
      </c>
      <c r="S18" s="430">
        <v>3</v>
      </c>
      <c r="T18" s="270">
        <f t="shared" si="0"/>
        <v>1</v>
      </c>
      <c r="U18" s="277" t="s">
        <v>1116</v>
      </c>
      <c r="V18" s="41"/>
      <c r="W18" s="41"/>
      <c r="X18" s="40"/>
      <c r="Y18" s="77"/>
      <c r="Z18" s="41"/>
      <c r="AA18" s="41"/>
      <c r="AB18" s="41"/>
      <c r="AC18" s="40"/>
      <c r="AD18" s="77"/>
      <c r="AE18" s="41"/>
      <c r="AF18" s="41"/>
      <c r="AG18" s="41"/>
      <c r="AH18" s="40"/>
      <c r="AI18" s="77"/>
      <c r="AJ18" s="41"/>
      <c r="AK18" s="41"/>
      <c r="AL18" s="41"/>
      <c r="AM18" s="40"/>
      <c r="AN18" s="77"/>
      <c r="AO18" s="41"/>
      <c r="AP18" s="41"/>
      <c r="AQ18" s="41"/>
      <c r="AR18" s="40"/>
      <c r="AS18" s="77"/>
      <c r="AT18" s="41"/>
      <c r="AU18" s="41"/>
      <c r="AV18" s="41"/>
      <c r="AW18" s="40"/>
      <c r="AX18" s="77"/>
      <c r="AY18" s="41"/>
      <c r="AZ18" s="41"/>
      <c r="BA18" s="41"/>
      <c r="BB18" s="40"/>
      <c r="BC18" s="77"/>
      <c r="BD18" s="41"/>
      <c r="BE18" s="41"/>
      <c r="BF18" s="41"/>
      <c r="BG18" s="40"/>
      <c r="BH18" s="77"/>
      <c r="BI18" s="41"/>
      <c r="BJ18" s="41"/>
      <c r="BK18" s="41"/>
      <c r="BL18" s="40"/>
      <c r="BM18" s="77"/>
      <c r="BN18" s="41"/>
      <c r="BO18" s="41"/>
      <c r="BP18" s="41"/>
      <c r="BQ18" s="40"/>
      <c r="BR18" s="77"/>
      <c r="BS18" s="41"/>
      <c r="BT18" s="41"/>
      <c r="BU18" s="41"/>
      <c r="BV18" s="40"/>
      <c r="BW18" s="77"/>
      <c r="BX18" s="41"/>
      <c r="BY18" s="38"/>
      <c r="BZ18" s="38"/>
      <c r="CA18" s="40"/>
      <c r="CB18" s="77" t="e">
        <v>#DIV/0!</v>
      </c>
      <c r="CC18" s="38"/>
    </row>
    <row r="19" spans="1:81" s="26" customFormat="1" ht="81.75" customHeight="1" x14ac:dyDescent="0.25">
      <c r="A19"/>
      <c r="B19" s="795"/>
      <c r="C19" s="794"/>
      <c r="D19" s="800"/>
      <c r="E19" s="800"/>
      <c r="F19" s="570" t="s">
        <v>274</v>
      </c>
      <c r="G19" s="800"/>
      <c r="H19" s="431" t="s">
        <v>693</v>
      </c>
      <c r="I19" s="554" t="s">
        <v>352</v>
      </c>
      <c r="J19" s="2" t="s">
        <v>353</v>
      </c>
      <c r="K19" s="2" t="s">
        <v>354</v>
      </c>
      <c r="L19" s="11" t="s">
        <v>36</v>
      </c>
      <c r="M19" s="2" t="s">
        <v>814</v>
      </c>
      <c r="N19" s="2" t="s">
        <v>98</v>
      </c>
      <c r="O19" s="27">
        <v>43160</v>
      </c>
      <c r="P19" s="10">
        <v>43465</v>
      </c>
      <c r="Q19" s="294">
        <v>43486</v>
      </c>
      <c r="R19" s="320">
        <v>4</v>
      </c>
      <c r="S19" s="430">
        <v>4</v>
      </c>
      <c r="T19" s="270">
        <f t="shared" si="0"/>
        <v>1</v>
      </c>
      <c r="U19" s="271" t="s">
        <v>1117</v>
      </c>
      <c r="V19" s="40"/>
      <c r="W19" s="40"/>
      <c r="X19" s="40"/>
      <c r="Y19" s="77"/>
      <c r="Z19" s="40"/>
      <c r="AA19" s="78"/>
      <c r="AB19" s="78"/>
      <c r="AC19" s="110"/>
      <c r="AD19" s="121"/>
      <c r="AE19" s="78"/>
      <c r="AF19" s="110"/>
      <c r="AG19" s="110"/>
      <c r="AH19" s="110"/>
      <c r="AI19" s="121"/>
      <c r="AJ19" s="110"/>
      <c r="AK19" s="110"/>
      <c r="AL19" s="110"/>
      <c r="AM19" s="110"/>
      <c r="AN19" s="121"/>
      <c r="AO19" s="110"/>
      <c r="AP19" s="78"/>
      <c r="AQ19" s="78"/>
      <c r="AR19" s="110"/>
      <c r="AS19" s="121"/>
      <c r="AT19" s="78"/>
      <c r="AU19" s="110"/>
      <c r="AV19" s="110"/>
      <c r="AW19" s="110"/>
      <c r="AX19" s="121"/>
      <c r="AY19" s="110"/>
      <c r="AZ19" s="110"/>
      <c r="BA19" s="110"/>
      <c r="BB19" s="110"/>
      <c r="BC19" s="121"/>
      <c r="BD19" s="110"/>
      <c r="BE19" s="78"/>
      <c r="BF19" s="78"/>
      <c r="BG19" s="110"/>
      <c r="BH19" s="121"/>
      <c r="BI19" s="78"/>
      <c r="BJ19" s="110"/>
      <c r="BK19" s="110"/>
      <c r="BL19" s="110"/>
      <c r="BM19" s="121"/>
      <c r="BN19" s="110"/>
      <c r="BO19" s="110"/>
      <c r="BP19" s="110"/>
      <c r="BQ19" s="110"/>
      <c r="BR19" s="121"/>
      <c r="BS19" s="110"/>
      <c r="BT19" s="78"/>
      <c r="BU19" s="78"/>
      <c r="BV19" s="110"/>
      <c r="BW19" s="121"/>
      <c r="BX19" s="78"/>
      <c r="BY19" s="110"/>
      <c r="BZ19" s="110"/>
      <c r="CA19" s="110"/>
      <c r="CB19" s="121"/>
      <c r="CC19" s="110"/>
    </row>
    <row r="20" spans="1:81" s="26" customFormat="1" ht="105" x14ac:dyDescent="0.25">
      <c r="A20"/>
      <c r="B20" s="795"/>
      <c r="C20" s="569" t="s">
        <v>694</v>
      </c>
      <c r="D20" s="51" t="s">
        <v>503</v>
      </c>
      <c r="E20" s="51" t="s">
        <v>267</v>
      </c>
      <c r="F20" s="570" t="s">
        <v>504</v>
      </c>
      <c r="G20" s="51" t="s">
        <v>505</v>
      </c>
      <c r="H20" s="431" t="s">
        <v>695</v>
      </c>
      <c r="I20" s="554" t="s">
        <v>778</v>
      </c>
      <c r="J20" s="2" t="s">
        <v>506</v>
      </c>
      <c r="K20" s="2" t="s">
        <v>507</v>
      </c>
      <c r="L20" s="11" t="s">
        <v>36</v>
      </c>
      <c r="M20" s="2" t="s">
        <v>508</v>
      </c>
      <c r="N20" s="2" t="s">
        <v>98</v>
      </c>
      <c r="O20" s="27">
        <v>43160</v>
      </c>
      <c r="P20" s="10">
        <v>43465</v>
      </c>
      <c r="Q20" s="268">
        <v>43486</v>
      </c>
      <c r="R20" s="269">
        <v>4</v>
      </c>
      <c r="S20" s="269">
        <v>4</v>
      </c>
      <c r="T20" s="270">
        <f t="shared" si="0"/>
        <v>1</v>
      </c>
      <c r="U20" s="271" t="s">
        <v>1113</v>
      </c>
      <c r="V20" s="40"/>
      <c r="W20" s="40"/>
      <c r="X20" s="40"/>
      <c r="Y20" s="77"/>
      <c r="Z20" s="40"/>
      <c r="AA20" s="78"/>
      <c r="AB20" s="78"/>
      <c r="AC20" s="110"/>
      <c r="AD20" s="121"/>
      <c r="AE20" s="78"/>
      <c r="AF20" s="110"/>
      <c r="AG20" s="110"/>
      <c r="AH20" s="110"/>
      <c r="AI20" s="121"/>
      <c r="AJ20" s="110"/>
      <c r="AK20" s="110"/>
      <c r="AL20" s="110"/>
      <c r="AM20" s="110"/>
      <c r="AN20" s="121"/>
      <c r="AO20" s="110"/>
      <c r="AP20" s="78"/>
      <c r="AQ20" s="78"/>
      <c r="AR20" s="110"/>
      <c r="AS20" s="121"/>
      <c r="AT20" s="78"/>
      <c r="AU20" s="110"/>
      <c r="AV20" s="110"/>
      <c r="AW20" s="110"/>
      <c r="AX20" s="121"/>
      <c r="AY20" s="110"/>
      <c r="AZ20" s="110"/>
      <c r="BA20" s="110"/>
      <c r="BB20" s="110"/>
      <c r="BC20" s="121"/>
      <c r="BD20" s="110"/>
      <c r="BE20" s="78"/>
      <c r="BF20" s="78"/>
      <c r="BG20" s="110"/>
      <c r="BH20" s="121"/>
      <c r="BI20" s="78"/>
      <c r="BJ20" s="110"/>
      <c r="BK20" s="110"/>
      <c r="BL20" s="110"/>
      <c r="BM20" s="121"/>
      <c r="BN20" s="110"/>
      <c r="BO20" s="110"/>
      <c r="BP20" s="110"/>
      <c r="BQ20" s="110"/>
      <c r="BR20" s="121"/>
      <c r="BS20" s="110"/>
      <c r="BT20" s="78"/>
      <c r="BU20" s="78"/>
      <c r="BV20" s="110"/>
      <c r="BW20" s="121"/>
      <c r="BX20" s="78"/>
      <c r="BY20" s="110"/>
      <c r="BZ20" s="110"/>
      <c r="CA20" s="110"/>
      <c r="CB20" s="121"/>
      <c r="CC20" s="110"/>
    </row>
    <row r="21" spans="1:81" s="26" customFormat="1" ht="60" x14ac:dyDescent="0.25">
      <c r="A21"/>
      <c r="B21" s="795"/>
      <c r="C21" s="796" t="s">
        <v>754</v>
      </c>
      <c r="D21" s="798" t="s">
        <v>266</v>
      </c>
      <c r="E21" s="795" t="s">
        <v>267</v>
      </c>
      <c r="F21" s="801" t="s">
        <v>355</v>
      </c>
      <c r="G21" s="802" t="s">
        <v>342</v>
      </c>
      <c r="H21" s="431" t="s">
        <v>696</v>
      </c>
      <c r="I21" s="554" t="s">
        <v>208</v>
      </c>
      <c r="J21" s="2" t="s">
        <v>14</v>
      </c>
      <c r="K21" s="2" t="s">
        <v>15</v>
      </c>
      <c r="L21" s="11" t="s">
        <v>36</v>
      </c>
      <c r="M21" s="8" t="s">
        <v>344</v>
      </c>
      <c r="N21" s="2" t="s">
        <v>25</v>
      </c>
      <c r="O21" s="27">
        <v>43160</v>
      </c>
      <c r="P21" s="10">
        <v>43465</v>
      </c>
      <c r="Q21" s="40">
        <v>76250</v>
      </c>
      <c r="R21" s="82">
        <v>4</v>
      </c>
      <c r="S21" s="82">
        <v>12</v>
      </c>
      <c r="T21" s="79">
        <f t="shared" si="0"/>
        <v>0.33333333333333331</v>
      </c>
      <c r="U21" s="101" t="s">
        <v>1037</v>
      </c>
      <c r="V21" s="272">
        <v>43121</v>
      </c>
      <c r="W21" s="275">
        <v>10</v>
      </c>
      <c r="X21" s="269">
        <v>10</v>
      </c>
      <c r="Y21" s="270">
        <f>+W21/X21</f>
        <v>1</v>
      </c>
      <c r="Z21" s="274" t="s">
        <v>817</v>
      </c>
      <c r="AA21" s="40"/>
      <c r="AB21" s="110"/>
      <c r="AC21" s="110"/>
      <c r="AD21" s="121"/>
      <c r="AE21" s="110"/>
      <c r="AF21" s="110"/>
      <c r="AG21" s="110"/>
      <c r="AH21" s="110"/>
      <c r="AI21" s="121"/>
      <c r="AJ21" s="110"/>
      <c r="AK21" s="119">
        <v>43348</v>
      </c>
      <c r="AL21" s="78">
        <v>0</v>
      </c>
      <c r="AM21" s="111">
        <v>0</v>
      </c>
      <c r="AN21" s="112">
        <v>0</v>
      </c>
      <c r="AO21" s="120" t="s">
        <v>817</v>
      </c>
      <c r="AP21" s="110"/>
      <c r="AQ21" s="110"/>
      <c r="AR21" s="110"/>
      <c r="AS21" s="121"/>
      <c r="AT21" s="110"/>
      <c r="AU21" s="110"/>
      <c r="AV21" s="110"/>
      <c r="AW21" s="110"/>
      <c r="AX21" s="121"/>
      <c r="AY21" s="110"/>
      <c r="AZ21" s="78"/>
      <c r="BA21" s="78"/>
      <c r="BB21" s="110"/>
      <c r="BC21" s="121"/>
      <c r="BD21" s="78"/>
      <c r="BE21" s="110"/>
      <c r="BF21" s="110"/>
      <c r="BG21" s="110"/>
      <c r="BH21" s="121"/>
      <c r="BI21" s="110"/>
      <c r="BJ21" s="110"/>
      <c r="BK21" s="110"/>
      <c r="BL21" s="110"/>
      <c r="BM21" s="121"/>
      <c r="BN21" s="110"/>
      <c r="BO21" s="78"/>
      <c r="BP21" s="78"/>
      <c r="BQ21" s="110"/>
      <c r="BR21" s="121"/>
      <c r="BS21" s="78"/>
      <c r="BT21" s="110"/>
      <c r="BU21" s="110"/>
      <c r="BV21" s="110"/>
      <c r="BW21" s="121"/>
      <c r="BX21" s="110"/>
    </row>
    <row r="22" spans="1:81" s="26" customFormat="1" ht="60" x14ac:dyDescent="0.25">
      <c r="A22"/>
      <c r="B22" s="795"/>
      <c r="C22" s="796"/>
      <c r="D22" s="799"/>
      <c r="E22" s="795"/>
      <c r="F22" s="801"/>
      <c r="G22" s="802"/>
      <c r="H22" s="446" t="s">
        <v>697</v>
      </c>
      <c r="I22" s="554" t="s">
        <v>210</v>
      </c>
      <c r="J22" s="2" t="s">
        <v>211</v>
      </c>
      <c r="K22" s="2" t="s">
        <v>212</v>
      </c>
      <c r="L22" s="11" t="s">
        <v>36</v>
      </c>
      <c r="M22" s="8" t="s">
        <v>345</v>
      </c>
      <c r="N22" s="2" t="s">
        <v>25</v>
      </c>
      <c r="O22" s="27">
        <v>43160</v>
      </c>
      <c r="P22" s="10">
        <v>43465</v>
      </c>
      <c r="Q22" s="40">
        <v>76250</v>
      </c>
      <c r="R22" s="269">
        <v>0</v>
      </c>
      <c r="S22" s="269">
        <v>12</v>
      </c>
      <c r="T22" s="270">
        <f t="shared" si="0"/>
        <v>0</v>
      </c>
      <c r="U22" s="271" t="s">
        <v>1037</v>
      </c>
      <c r="V22" s="40"/>
      <c r="W22" s="40"/>
      <c r="X22" s="40"/>
      <c r="Y22" s="77"/>
      <c r="Z22" s="40"/>
      <c r="AA22" s="119">
        <v>43256</v>
      </c>
      <c r="AB22" s="78">
        <v>0</v>
      </c>
      <c r="AC22" s="111">
        <v>15</v>
      </c>
      <c r="AD22" s="112">
        <v>0</v>
      </c>
      <c r="AE22" s="120" t="s">
        <v>817</v>
      </c>
      <c r="AF22" s="40"/>
      <c r="AG22" s="110"/>
      <c r="AH22" s="110"/>
      <c r="AI22" s="121"/>
      <c r="AJ22" s="110"/>
      <c r="AK22" s="110"/>
      <c r="AL22" s="110"/>
      <c r="AM22" s="110"/>
      <c r="AN22" s="121"/>
      <c r="AO22" s="110"/>
      <c r="AP22" s="119">
        <v>43348</v>
      </c>
      <c r="AQ22" s="78">
        <v>0</v>
      </c>
      <c r="AR22" s="111">
        <v>15</v>
      </c>
      <c r="AS22" s="112">
        <v>0</v>
      </c>
      <c r="AT22" s="120" t="s">
        <v>817</v>
      </c>
      <c r="AU22" s="110"/>
      <c r="AV22" s="110"/>
      <c r="AW22" s="110"/>
      <c r="AX22" s="121"/>
      <c r="AY22" s="110"/>
      <c r="AZ22" s="110"/>
      <c r="BA22" s="110"/>
      <c r="BB22" s="110"/>
      <c r="BC22" s="121"/>
      <c r="BD22" s="110"/>
      <c r="BE22" s="78"/>
      <c r="BF22" s="78"/>
      <c r="BG22" s="110"/>
      <c r="BH22" s="121"/>
      <c r="BI22" s="78"/>
      <c r="BJ22" s="110"/>
      <c r="BK22" s="110"/>
      <c r="BL22" s="110"/>
      <c r="BM22" s="121"/>
      <c r="BN22" s="110"/>
      <c r="BO22" s="110"/>
      <c r="BP22" s="110"/>
      <c r="BQ22" s="110"/>
      <c r="BR22" s="121"/>
      <c r="BS22" s="110"/>
      <c r="BT22" s="78"/>
      <c r="BU22" s="78"/>
      <c r="BV22" s="110"/>
      <c r="BW22" s="121"/>
      <c r="BX22" s="78"/>
      <c r="BY22" s="110"/>
      <c r="BZ22" s="110"/>
      <c r="CA22" s="110"/>
      <c r="CB22" s="121"/>
      <c r="CC22" s="110"/>
    </row>
    <row r="23" spans="1:81" s="26" customFormat="1" ht="90" x14ac:dyDescent="0.25">
      <c r="A23"/>
      <c r="B23" s="795"/>
      <c r="C23" s="796"/>
      <c r="D23" s="800"/>
      <c r="E23" s="795"/>
      <c r="F23" s="801"/>
      <c r="G23" s="802"/>
      <c r="H23" s="446" t="s">
        <v>698</v>
      </c>
      <c r="I23" s="554" t="s">
        <v>343</v>
      </c>
      <c r="J23" s="2" t="s">
        <v>19</v>
      </c>
      <c r="K23" s="2" t="s">
        <v>20</v>
      </c>
      <c r="L23" s="11" t="s">
        <v>36</v>
      </c>
      <c r="M23" s="5" t="s">
        <v>346</v>
      </c>
      <c r="N23" s="2" t="s">
        <v>25</v>
      </c>
      <c r="O23" s="27">
        <v>43160</v>
      </c>
      <c r="P23" s="10">
        <v>43465</v>
      </c>
      <c r="Q23" s="40">
        <v>76250</v>
      </c>
      <c r="R23" s="269">
        <v>0</v>
      </c>
      <c r="S23" s="269">
        <v>12</v>
      </c>
      <c r="T23" s="270">
        <f t="shared" si="0"/>
        <v>0</v>
      </c>
      <c r="U23" s="271" t="s">
        <v>1037</v>
      </c>
      <c r="V23" s="40"/>
      <c r="W23" s="40"/>
      <c r="X23" s="40"/>
      <c r="Y23" s="77"/>
      <c r="Z23" s="40"/>
      <c r="AA23" s="119">
        <v>43256</v>
      </c>
      <c r="AB23" s="78">
        <v>0</v>
      </c>
      <c r="AC23" s="111">
        <v>4</v>
      </c>
      <c r="AD23" s="112">
        <v>0</v>
      </c>
      <c r="AE23" s="120" t="s">
        <v>817</v>
      </c>
      <c r="AF23" s="40"/>
      <c r="AG23" s="110"/>
      <c r="AH23" s="110"/>
      <c r="AI23" s="121"/>
      <c r="AJ23" s="110"/>
      <c r="AK23" s="110"/>
      <c r="AL23" s="110"/>
      <c r="AM23" s="110"/>
      <c r="AN23" s="121"/>
      <c r="AO23" s="110"/>
      <c r="AP23" s="119">
        <v>43348</v>
      </c>
      <c r="AQ23" s="78">
        <v>0</v>
      </c>
      <c r="AR23" s="111">
        <v>4</v>
      </c>
      <c r="AS23" s="112">
        <v>0</v>
      </c>
      <c r="AT23" s="120" t="s">
        <v>817</v>
      </c>
      <c r="AU23" s="110"/>
      <c r="AV23" s="110"/>
      <c r="AW23" s="110"/>
      <c r="AX23" s="121"/>
      <c r="AY23" s="110"/>
      <c r="AZ23" s="110"/>
      <c r="BA23" s="110"/>
      <c r="BB23" s="110"/>
      <c r="BC23" s="121"/>
      <c r="BD23" s="110"/>
      <c r="BE23" s="78"/>
      <c r="BF23" s="78"/>
      <c r="BG23" s="110"/>
      <c r="BH23" s="121"/>
      <c r="BI23" s="78"/>
      <c r="BJ23" s="110"/>
      <c r="BK23" s="110"/>
      <c r="BL23" s="110"/>
      <c r="BM23" s="121"/>
      <c r="BN23" s="110"/>
      <c r="BO23" s="110"/>
      <c r="BP23" s="110"/>
      <c r="BQ23" s="110"/>
      <c r="BR23" s="121"/>
      <c r="BS23" s="110"/>
      <c r="BT23" s="78"/>
      <c r="BU23" s="78"/>
      <c r="BV23" s="110"/>
      <c r="BW23" s="121"/>
      <c r="BX23" s="78"/>
      <c r="BY23" s="110"/>
      <c r="BZ23" s="110"/>
      <c r="CA23" s="110"/>
      <c r="CB23" s="121"/>
      <c r="CC23" s="110"/>
    </row>
  </sheetData>
  <autoFilter ref="B14:BN23">
    <filterColumn colId="8" showButton="0"/>
    <filterColumn colId="16" showButton="0"/>
    <filterColumn colId="17" showButton="0"/>
    <filterColumn colId="18" showButton="0"/>
    <filterColumn colId="21" showButton="0"/>
    <filterColumn colId="22" showButton="0"/>
    <filterColumn colId="23" showButton="0"/>
    <filterColumn colId="26" showButton="0"/>
    <filterColumn colId="27" showButton="0"/>
    <filterColumn colId="28" showButton="0"/>
    <filterColumn colId="31" showButton="0"/>
    <filterColumn colId="32" showButton="0"/>
    <filterColumn colId="33" showButton="0"/>
    <filterColumn colId="36" showButton="0"/>
    <filterColumn colId="37" showButton="0"/>
    <filterColumn colId="38" showButton="0"/>
    <filterColumn colId="41" showButton="0"/>
    <filterColumn colId="42" showButton="0"/>
    <filterColumn colId="43" showButton="0"/>
    <filterColumn colId="46" showButton="0"/>
    <filterColumn colId="47" showButton="0"/>
    <filterColumn colId="48" showButton="0"/>
    <filterColumn colId="51" showButton="0"/>
    <filterColumn colId="52" showButton="0"/>
    <filterColumn colId="53" showButton="0"/>
    <filterColumn colId="56" showButton="0"/>
    <filterColumn colId="57" showButton="0"/>
    <filterColumn colId="58" showButton="0"/>
    <filterColumn colId="61" showButton="0"/>
    <filterColumn colId="62" showButton="0"/>
    <filterColumn colId="63" showButton="0"/>
  </autoFilter>
  <mergeCells count="72">
    <mergeCell ref="R2:T2"/>
    <mergeCell ref="R3:S3"/>
    <mergeCell ref="R4:S4"/>
    <mergeCell ref="R5:S5"/>
    <mergeCell ref="R6:S6"/>
    <mergeCell ref="R7:S7"/>
    <mergeCell ref="R8:S10"/>
    <mergeCell ref="T8:T10"/>
    <mergeCell ref="J14:K14"/>
    <mergeCell ref="P14:P15"/>
    <mergeCell ref="Q13:U13"/>
    <mergeCell ref="D16:D19"/>
    <mergeCell ref="D14:D15"/>
    <mergeCell ref="E14:E15"/>
    <mergeCell ref="F14:F15"/>
    <mergeCell ref="O14:O15"/>
    <mergeCell ref="E16:E19"/>
    <mergeCell ref="G16:G19"/>
    <mergeCell ref="B1:B8"/>
    <mergeCell ref="C1:Q8"/>
    <mergeCell ref="B16:B23"/>
    <mergeCell ref="B14:B15"/>
    <mergeCell ref="G14:G15"/>
    <mergeCell ref="L14:L15"/>
    <mergeCell ref="M14:M15"/>
    <mergeCell ref="C14:C15"/>
    <mergeCell ref="C21:C23"/>
    <mergeCell ref="D21:D23"/>
    <mergeCell ref="F21:F23"/>
    <mergeCell ref="G21:G23"/>
    <mergeCell ref="E21:E23"/>
    <mergeCell ref="C16:C19"/>
    <mergeCell ref="H14:I15"/>
    <mergeCell ref="N14:N15"/>
    <mergeCell ref="AP13:AT13"/>
    <mergeCell ref="AU13:AY13"/>
    <mergeCell ref="AZ13:BD13"/>
    <mergeCell ref="BE13:BI13"/>
    <mergeCell ref="BJ13:BN13"/>
    <mergeCell ref="V13:Z13"/>
    <mergeCell ref="AA13:AE13"/>
    <mergeCell ref="AF13:AJ13"/>
    <mergeCell ref="AK13:AO13"/>
    <mergeCell ref="Q14:Q15"/>
    <mergeCell ref="R14:U14"/>
    <mergeCell ref="V14:V15"/>
    <mergeCell ref="W14:Z14"/>
    <mergeCell ref="AA14:AA15"/>
    <mergeCell ref="AB14:AE14"/>
    <mergeCell ref="AF14:AF15"/>
    <mergeCell ref="AG14:AJ14"/>
    <mergeCell ref="AK14:AK15"/>
    <mergeCell ref="AL14:AO14"/>
    <mergeCell ref="AP14:AP15"/>
    <mergeCell ref="AQ14:AT14"/>
    <mergeCell ref="AU14:AU15"/>
    <mergeCell ref="AV14:AY14"/>
    <mergeCell ref="AZ14:AZ15"/>
    <mergeCell ref="BA14:BD14"/>
    <mergeCell ref="BE14:BE15"/>
    <mergeCell ref="BF14:BI14"/>
    <mergeCell ref="BJ14:BJ15"/>
    <mergeCell ref="BK14:BN14"/>
    <mergeCell ref="BO13:BS13"/>
    <mergeCell ref="BT13:BX13"/>
    <mergeCell ref="BY13:CC13"/>
    <mergeCell ref="BO14:BO15"/>
    <mergeCell ref="BP14:BS14"/>
    <mergeCell ref="BT14:BT15"/>
    <mergeCell ref="BU14:BX14"/>
    <mergeCell ref="BY14:BY15"/>
    <mergeCell ref="BZ14:CC14"/>
  </mergeCells>
  <conditionalFormatting sqref="R2:T7">
    <cfRule type="cellIs" dxfId="8" priority="4" operator="equal">
      <formula>"SIN EVIDENCIA"</formula>
    </cfRule>
  </conditionalFormatting>
  <conditionalFormatting sqref="T21">
    <cfRule type="cellIs" dxfId="7" priority="3" operator="lessThan">
      <formula>0.85</formula>
    </cfRule>
  </conditionalFormatting>
  <conditionalFormatting sqref="T22">
    <cfRule type="cellIs" dxfId="6" priority="2" operator="lessThan">
      <formula>0.9</formula>
    </cfRule>
  </conditionalFormatting>
  <conditionalFormatting sqref="T23">
    <cfRule type="cellIs" dxfId="5" priority="1" operator="lessThan">
      <formula>0.85</formula>
    </cfRule>
  </conditionalFormatting>
  <hyperlinks>
    <hyperlink ref="Z21" r:id="rId1"/>
    <hyperlink ref="AE22" r:id="rId2"/>
    <hyperlink ref="AE23" r:id="rId3"/>
    <hyperlink ref="AT23" r:id="rId4"/>
    <hyperlink ref="AT22" r:id="rId5"/>
    <hyperlink ref="AO21" r:id="rId6"/>
    <hyperlink ref="U21" r:id="rId7"/>
    <hyperlink ref="U22:U23" r:id="rId8" display="Tablero documental"/>
    <hyperlink ref="U16" r:id="rId9"/>
    <hyperlink ref="U17" r:id="rId10"/>
    <hyperlink ref="U18" r:id="rId11"/>
    <hyperlink ref="U19" r:id="rId12"/>
    <hyperlink ref="U20" r:id="rId13"/>
  </hyperlinks>
  <pageMargins left="0.7" right="0.7" top="0.75" bottom="0.75" header="0.3" footer="0.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CP21"/>
  <sheetViews>
    <sheetView zoomScale="85" zoomScaleNormal="85" workbookViewId="0">
      <pane ySplit="15" topLeftCell="A21" activePane="bottomLeft" state="frozen"/>
      <selection pane="bottomLeft" activeCell="I21" sqref="I21"/>
    </sheetView>
  </sheetViews>
  <sheetFormatPr baseColWidth="10" defaultColWidth="11.42578125" defaultRowHeight="15" x14ac:dyDescent="0.25"/>
  <cols>
    <col min="1" max="1" width="11.42578125" style="15"/>
    <col min="2" max="2" width="34.7109375" style="15" customWidth="1"/>
    <col min="3" max="3" width="37.7109375" style="561" customWidth="1"/>
    <col min="4" max="4" width="20.7109375" style="15" customWidth="1"/>
    <col min="5" max="5" width="19.7109375" style="15" customWidth="1"/>
    <col min="6" max="6" width="25.7109375" style="572" customWidth="1"/>
    <col min="7" max="7" width="21.7109375" style="15" customWidth="1"/>
    <col min="8" max="8" width="8.5703125" style="15" customWidth="1"/>
    <col min="9" max="9" width="18.7109375" style="568" customWidth="1"/>
    <col min="10" max="10" width="19.7109375" style="15" customWidth="1"/>
    <col min="11" max="11" width="18.7109375" style="15" customWidth="1"/>
    <col min="12" max="12" width="17" style="15" customWidth="1"/>
    <col min="13" max="13" width="28.42578125" style="15" customWidth="1"/>
    <col min="14" max="14" width="13.7109375" style="15" customWidth="1"/>
    <col min="15" max="16" width="11.7109375" style="15" customWidth="1"/>
    <col min="17" max="17" width="14.140625" style="123" customWidth="1"/>
    <col min="18" max="31" width="11.42578125" style="15"/>
    <col min="32" max="32" width="11.42578125" style="15" customWidth="1"/>
    <col min="33" max="42" width="11.42578125" style="15"/>
    <col min="43" max="44" width="11.42578125" style="132"/>
    <col min="45" max="45" width="11.42578125" style="135"/>
    <col min="46" max="46" width="11.42578125" style="15"/>
    <col min="47" max="47" width="11.42578125" style="15" customWidth="1"/>
    <col min="48" max="16384" width="11.42578125" style="15"/>
  </cols>
  <sheetData>
    <row r="1" spans="2:94" s="16" customFormat="1" ht="16.149999999999999" customHeight="1" x14ac:dyDescent="0.25">
      <c r="B1" s="775"/>
      <c r="C1" s="774" t="s">
        <v>544</v>
      </c>
      <c r="D1" s="774"/>
      <c r="E1" s="774"/>
      <c r="F1" s="774"/>
      <c r="G1" s="774"/>
      <c r="H1" s="774"/>
      <c r="I1" s="774"/>
      <c r="J1" s="774"/>
      <c r="K1" s="774"/>
      <c r="L1" s="774"/>
      <c r="M1" s="774"/>
      <c r="N1" s="774"/>
      <c r="O1" s="774"/>
      <c r="P1" s="774"/>
      <c r="Q1" s="774"/>
      <c r="R1" s="774"/>
      <c r="S1" s="17"/>
      <c r="T1" s="17"/>
      <c r="U1" s="17"/>
      <c r="V1" s="17"/>
      <c r="W1" s="17"/>
      <c r="X1" s="17"/>
      <c r="Y1" s="17"/>
      <c r="Z1" s="17"/>
      <c r="AA1" s="17"/>
      <c r="AB1" s="17"/>
      <c r="AC1" s="17"/>
      <c r="AD1" s="17"/>
      <c r="AE1" s="17"/>
      <c r="AF1" s="17"/>
      <c r="AG1" s="17"/>
      <c r="AH1" s="17"/>
      <c r="AI1" s="17"/>
      <c r="AJ1" s="17"/>
      <c r="AK1" s="17"/>
      <c r="AL1" s="17"/>
      <c r="AM1" s="17"/>
      <c r="AN1" s="17"/>
      <c r="AO1" s="17"/>
      <c r="AP1" s="17"/>
      <c r="AQ1" s="129"/>
      <c r="AR1" s="129"/>
      <c r="AS1" s="133"/>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8"/>
      <c r="CM1" s="18"/>
      <c r="CN1" s="18"/>
      <c r="CO1" s="18"/>
      <c r="CP1" s="18"/>
    </row>
    <row r="2" spans="2:94" s="16" customFormat="1" ht="16.149999999999999" customHeight="1" x14ac:dyDescent="0.25">
      <c r="B2" s="775"/>
      <c r="C2" s="774"/>
      <c r="D2" s="774"/>
      <c r="E2" s="774"/>
      <c r="F2" s="774"/>
      <c r="G2" s="774"/>
      <c r="H2" s="774"/>
      <c r="I2" s="774"/>
      <c r="J2" s="774"/>
      <c r="K2" s="774"/>
      <c r="L2" s="774"/>
      <c r="M2" s="774"/>
      <c r="N2" s="774"/>
      <c r="O2" s="774"/>
      <c r="P2" s="774"/>
      <c r="Q2" s="774"/>
      <c r="R2" s="774"/>
      <c r="S2" s="17"/>
      <c r="T2" s="17"/>
      <c r="U2" s="17"/>
      <c r="V2" s="17"/>
      <c r="W2" s="17"/>
      <c r="X2" s="17"/>
      <c r="Y2" s="17"/>
      <c r="Z2" s="17"/>
      <c r="AA2" s="17"/>
      <c r="AB2" s="17"/>
      <c r="AC2" s="17"/>
      <c r="AD2" s="17"/>
      <c r="AE2" s="17"/>
      <c r="AF2" s="17"/>
      <c r="AG2" s="17"/>
      <c r="AH2" s="17"/>
      <c r="AI2" s="17"/>
      <c r="AJ2" s="17"/>
      <c r="AK2" s="17"/>
      <c r="AL2" s="17"/>
      <c r="AM2" s="17"/>
      <c r="AN2" s="17"/>
      <c r="AO2" s="17"/>
      <c r="AP2" s="17"/>
      <c r="AQ2" s="129"/>
      <c r="AR2" s="129"/>
      <c r="AS2" s="133"/>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8"/>
      <c r="CM2" s="18"/>
      <c r="CN2" s="18"/>
      <c r="CO2" s="18"/>
      <c r="CP2" s="18"/>
    </row>
    <row r="3" spans="2:94" s="16" customFormat="1" ht="16.149999999999999" customHeight="1" x14ac:dyDescent="0.25">
      <c r="B3" s="775"/>
      <c r="C3" s="774"/>
      <c r="D3" s="774"/>
      <c r="E3" s="774"/>
      <c r="F3" s="774"/>
      <c r="G3" s="774"/>
      <c r="H3" s="774"/>
      <c r="I3" s="774"/>
      <c r="J3" s="774"/>
      <c r="K3" s="774"/>
      <c r="L3" s="774"/>
      <c r="M3" s="774"/>
      <c r="N3" s="774"/>
      <c r="O3" s="774"/>
      <c r="P3" s="774"/>
      <c r="Q3" s="774"/>
      <c r="R3" s="774"/>
      <c r="S3" s="17"/>
      <c r="T3" s="17"/>
      <c r="U3" s="17"/>
      <c r="V3" s="17"/>
      <c r="W3" s="17"/>
      <c r="X3" s="17"/>
      <c r="Y3" s="17"/>
      <c r="Z3" s="17"/>
      <c r="AA3" s="17"/>
      <c r="AB3" s="17"/>
      <c r="AC3" s="17"/>
      <c r="AD3" s="17"/>
      <c r="AE3" s="17"/>
      <c r="AF3" s="17"/>
      <c r="AG3" s="17"/>
      <c r="AH3" s="17"/>
      <c r="AI3" s="17"/>
      <c r="AJ3" s="17"/>
      <c r="AK3" s="17"/>
      <c r="AL3" s="17"/>
      <c r="AM3" s="17"/>
      <c r="AN3" s="17"/>
      <c r="AO3" s="17"/>
      <c r="AP3" s="17"/>
      <c r="AQ3" s="129"/>
      <c r="AR3" s="129"/>
      <c r="AS3" s="133"/>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8"/>
      <c r="CM3" s="18"/>
      <c r="CN3" s="18"/>
      <c r="CO3" s="18"/>
      <c r="CP3" s="18"/>
    </row>
    <row r="4" spans="2:94" s="16" customFormat="1" ht="16.149999999999999" customHeight="1" x14ac:dyDescent="0.25">
      <c r="B4" s="775"/>
      <c r="C4" s="774"/>
      <c r="D4" s="774"/>
      <c r="E4" s="774"/>
      <c r="F4" s="774"/>
      <c r="G4" s="774"/>
      <c r="H4" s="774"/>
      <c r="I4" s="774"/>
      <c r="J4" s="774"/>
      <c r="K4" s="774"/>
      <c r="L4" s="774"/>
      <c r="M4" s="774"/>
      <c r="N4" s="774"/>
      <c r="O4" s="774"/>
      <c r="P4" s="774"/>
      <c r="Q4" s="774"/>
      <c r="R4" s="774"/>
      <c r="S4" s="17"/>
      <c r="T4" s="17"/>
      <c r="U4" s="17"/>
      <c r="V4" s="17"/>
      <c r="W4" s="17"/>
      <c r="X4" s="17"/>
      <c r="Y4" s="17"/>
      <c r="Z4" s="17"/>
      <c r="AA4" s="17"/>
      <c r="AB4" s="17"/>
      <c r="AC4" s="17"/>
      <c r="AD4" s="17"/>
      <c r="AE4" s="17"/>
      <c r="AF4" s="17"/>
      <c r="AG4" s="17"/>
      <c r="AH4" s="17"/>
      <c r="AI4" s="17"/>
      <c r="AJ4" s="17"/>
      <c r="AK4" s="17"/>
      <c r="AL4" s="17"/>
      <c r="AM4" s="17"/>
      <c r="AN4" s="17"/>
      <c r="AO4" s="17"/>
      <c r="AP4" s="17"/>
      <c r="AQ4" s="129"/>
      <c r="AR4" s="129"/>
      <c r="AS4" s="133"/>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8"/>
      <c r="CM4" s="18"/>
      <c r="CN4" s="18"/>
      <c r="CO4" s="18"/>
      <c r="CP4" s="18"/>
    </row>
    <row r="5" spans="2:94" s="16" customFormat="1" ht="16.149999999999999" customHeight="1" x14ac:dyDescent="0.25">
      <c r="B5" s="775"/>
      <c r="C5" s="774"/>
      <c r="D5" s="774"/>
      <c r="E5" s="774"/>
      <c r="F5" s="774"/>
      <c r="G5" s="774"/>
      <c r="H5" s="774"/>
      <c r="I5" s="774"/>
      <c r="J5" s="774"/>
      <c r="K5" s="774"/>
      <c r="L5" s="774"/>
      <c r="M5" s="774"/>
      <c r="N5" s="774"/>
      <c r="O5" s="774"/>
      <c r="P5" s="774"/>
      <c r="Q5" s="774"/>
      <c r="R5" s="774"/>
      <c r="S5" s="17"/>
      <c r="T5" s="17"/>
      <c r="U5" s="17"/>
      <c r="V5" s="17"/>
      <c r="W5" s="17"/>
      <c r="X5" s="17"/>
      <c r="Y5" s="17"/>
      <c r="Z5" s="17"/>
      <c r="AA5" s="17"/>
      <c r="AB5" s="17"/>
      <c r="AC5" s="17"/>
      <c r="AD5" s="17"/>
      <c r="AE5" s="17"/>
      <c r="AF5" s="17"/>
      <c r="AG5" s="17"/>
      <c r="AH5" s="17"/>
      <c r="AI5" s="17"/>
      <c r="AJ5" s="17"/>
      <c r="AK5" s="17"/>
      <c r="AL5" s="17"/>
      <c r="AM5" s="17"/>
      <c r="AN5" s="17"/>
      <c r="AO5" s="17"/>
      <c r="AP5" s="17"/>
      <c r="AQ5" s="129"/>
      <c r="AR5" s="129"/>
      <c r="AS5" s="133"/>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8"/>
      <c r="CM5" s="18"/>
      <c r="CN5" s="18"/>
      <c r="CO5" s="18"/>
      <c r="CP5" s="18"/>
    </row>
    <row r="6" spans="2:94" s="16" customFormat="1" ht="16.149999999999999" customHeight="1" x14ac:dyDescent="0.25">
      <c r="B6" s="775"/>
      <c r="C6" s="774"/>
      <c r="D6" s="774"/>
      <c r="E6" s="774"/>
      <c r="F6" s="774"/>
      <c r="G6" s="774"/>
      <c r="H6" s="774"/>
      <c r="I6" s="774"/>
      <c r="J6" s="774"/>
      <c r="K6" s="774"/>
      <c r="L6" s="774"/>
      <c r="M6" s="774"/>
      <c r="N6" s="774"/>
      <c r="O6" s="774"/>
      <c r="P6" s="774"/>
      <c r="Q6" s="774"/>
      <c r="R6" s="774"/>
      <c r="S6" s="17"/>
      <c r="T6" s="17"/>
      <c r="U6" s="17"/>
      <c r="V6" s="17"/>
      <c r="W6" s="17"/>
      <c r="X6" s="17"/>
      <c r="Y6" s="17"/>
      <c r="Z6" s="17"/>
      <c r="AA6" s="17"/>
      <c r="AB6" s="17"/>
      <c r="AC6" s="17"/>
      <c r="AD6" s="17"/>
      <c r="AE6" s="17"/>
      <c r="AF6" s="17"/>
      <c r="AG6" s="17"/>
      <c r="AH6" s="17"/>
      <c r="AI6" s="17"/>
      <c r="AJ6" s="17"/>
      <c r="AK6" s="17"/>
      <c r="AL6" s="17"/>
      <c r="AM6" s="17"/>
      <c r="AN6" s="17"/>
      <c r="AO6" s="17"/>
      <c r="AP6" s="17"/>
      <c r="AQ6" s="129"/>
      <c r="AR6" s="129"/>
      <c r="AS6" s="133"/>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8"/>
      <c r="CM6" s="18"/>
      <c r="CN6" s="18"/>
      <c r="CO6" s="18"/>
      <c r="CP6" s="18"/>
    </row>
    <row r="7" spans="2:94" s="16" customFormat="1" ht="16.149999999999999" customHeight="1" x14ac:dyDescent="0.25">
      <c r="B7" s="775"/>
      <c r="C7" s="774"/>
      <c r="D7" s="774"/>
      <c r="E7" s="774"/>
      <c r="F7" s="774"/>
      <c r="G7" s="774"/>
      <c r="H7" s="774"/>
      <c r="I7" s="774"/>
      <c r="J7" s="774"/>
      <c r="K7" s="774"/>
      <c r="L7" s="774"/>
      <c r="M7" s="774"/>
      <c r="N7" s="774"/>
      <c r="O7" s="774"/>
      <c r="P7" s="774"/>
      <c r="Q7" s="774"/>
      <c r="R7" s="774"/>
      <c r="S7" s="17"/>
      <c r="T7" s="17"/>
      <c r="U7" s="17"/>
      <c r="V7" s="17"/>
      <c r="W7" s="17"/>
      <c r="X7" s="17"/>
      <c r="Y7" s="17"/>
      <c r="Z7" s="17"/>
      <c r="AA7" s="17"/>
      <c r="AB7" s="17"/>
      <c r="AC7" s="17"/>
      <c r="AD7" s="17"/>
      <c r="AE7" s="17"/>
      <c r="AF7" s="17"/>
      <c r="AG7" s="17"/>
      <c r="AH7" s="17"/>
      <c r="AI7" s="17"/>
      <c r="AJ7" s="17"/>
      <c r="AK7" s="17"/>
      <c r="AL7" s="17"/>
      <c r="AM7" s="17"/>
      <c r="AN7" s="17"/>
      <c r="AO7" s="17"/>
      <c r="AP7" s="17"/>
      <c r="AQ7" s="129"/>
      <c r="AR7" s="129"/>
      <c r="AS7" s="133"/>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8"/>
      <c r="CM7" s="18"/>
      <c r="CN7" s="18"/>
      <c r="CO7" s="18"/>
      <c r="CP7" s="18"/>
    </row>
    <row r="8" spans="2:94" s="16" customFormat="1" ht="16.149999999999999" customHeight="1" x14ac:dyDescent="0.25">
      <c r="B8" s="775"/>
      <c r="C8" s="774"/>
      <c r="D8" s="774"/>
      <c r="E8" s="774"/>
      <c r="F8" s="774"/>
      <c r="G8" s="774"/>
      <c r="H8" s="774"/>
      <c r="I8" s="774"/>
      <c r="J8" s="774"/>
      <c r="K8" s="774"/>
      <c r="L8" s="774"/>
      <c r="M8" s="774"/>
      <c r="N8" s="774"/>
      <c r="O8" s="774"/>
      <c r="P8" s="774"/>
      <c r="Q8" s="774"/>
      <c r="R8" s="774"/>
      <c r="S8" s="17"/>
      <c r="T8" s="17"/>
      <c r="U8" s="17"/>
      <c r="V8" s="17"/>
      <c r="W8" s="17"/>
      <c r="X8" s="17"/>
      <c r="Y8" s="17"/>
      <c r="Z8" s="17"/>
      <c r="AA8" s="17"/>
      <c r="AB8" s="17"/>
      <c r="AC8" s="17"/>
      <c r="AD8" s="17"/>
      <c r="AE8" s="17"/>
      <c r="AF8" s="17"/>
      <c r="AG8" s="17"/>
      <c r="AH8" s="17"/>
      <c r="AI8" s="17"/>
      <c r="AJ8" s="17"/>
      <c r="AK8" s="17"/>
      <c r="AL8" s="17"/>
      <c r="AM8" s="17"/>
      <c r="AN8" s="17"/>
      <c r="AO8" s="17"/>
      <c r="AP8" s="17"/>
      <c r="AQ8" s="129"/>
      <c r="AR8" s="129"/>
      <c r="AS8" s="133"/>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8"/>
      <c r="CM8" s="18"/>
      <c r="CN8" s="18"/>
      <c r="CO8" s="18"/>
      <c r="CP8" s="18"/>
    </row>
    <row r="9" spans="2:94" s="16" customFormat="1" ht="16.149999999999999" customHeight="1" x14ac:dyDescent="0.25">
      <c r="B9" s="21"/>
      <c r="C9" s="559"/>
      <c r="D9" s="20"/>
      <c r="E9" s="528"/>
      <c r="F9" s="571"/>
      <c r="G9" s="20"/>
      <c r="H9" s="20"/>
      <c r="I9" s="566"/>
      <c r="J9" s="20"/>
      <c r="K9" s="20"/>
      <c r="L9" s="20"/>
      <c r="M9" s="20"/>
      <c r="N9" s="20"/>
      <c r="O9" s="20"/>
      <c r="P9" s="20"/>
      <c r="Q9" s="122"/>
      <c r="R9" s="20"/>
      <c r="S9" s="17"/>
      <c r="T9" s="17"/>
      <c r="U9" s="17"/>
      <c r="V9" s="17"/>
      <c r="W9" s="17"/>
      <c r="X9" s="17"/>
      <c r="Y9" s="17"/>
      <c r="Z9" s="17"/>
      <c r="AA9" s="17"/>
      <c r="AB9" s="17"/>
      <c r="AC9" s="17"/>
      <c r="AD9" s="17"/>
      <c r="AE9" s="17"/>
      <c r="AF9" s="17"/>
      <c r="AG9" s="17"/>
      <c r="AH9" s="17"/>
      <c r="AI9" s="17"/>
      <c r="AJ9" s="17"/>
      <c r="AK9" s="17"/>
      <c r="AL9" s="17"/>
      <c r="AM9" s="17"/>
      <c r="AN9" s="17"/>
      <c r="AO9" s="17"/>
      <c r="AP9" s="17"/>
      <c r="AQ9" s="129"/>
      <c r="AR9" s="129"/>
      <c r="AS9" s="133"/>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8"/>
      <c r="CM9" s="18"/>
      <c r="CN9" s="18"/>
      <c r="CO9" s="18"/>
      <c r="CP9" s="18"/>
    </row>
    <row r="10" spans="2:94" s="16" customFormat="1" ht="16.149999999999999" customHeight="1" x14ac:dyDescent="0.25">
      <c r="B10" s="21"/>
      <c r="C10" s="559"/>
      <c r="D10" s="20"/>
      <c r="E10" s="528"/>
      <c r="F10" s="571"/>
      <c r="G10" s="20"/>
      <c r="H10" s="20"/>
      <c r="I10" s="566"/>
      <c r="J10" s="20"/>
      <c r="K10" s="20"/>
      <c r="L10" s="20"/>
      <c r="M10" s="20"/>
      <c r="N10" s="20"/>
      <c r="O10" s="20"/>
      <c r="P10" s="20"/>
      <c r="Q10" s="122"/>
      <c r="R10" s="20"/>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29"/>
      <c r="AR10" s="129"/>
      <c r="AS10" s="133"/>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8"/>
      <c r="CM10" s="18"/>
      <c r="CN10" s="18"/>
      <c r="CO10" s="18"/>
      <c r="CP10" s="18"/>
    </row>
    <row r="11" spans="2:94" s="16" customFormat="1" ht="16.149999999999999" customHeight="1" x14ac:dyDescent="0.25">
      <c r="B11" s="21"/>
      <c r="C11" s="559"/>
      <c r="D11" s="20"/>
      <c r="E11" s="528"/>
      <c r="F11" s="571"/>
      <c r="G11" s="20"/>
      <c r="H11" s="20"/>
      <c r="I11" s="566"/>
      <c r="J11" s="20"/>
      <c r="K11" s="20"/>
      <c r="L11" s="20"/>
      <c r="M11" s="20"/>
      <c r="N11" s="20"/>
      <c r="O11" s="20"/>
      <c r="P11" s="20"/>
      <c r="Q11" s="122"/>
      <c r="R11" s="20"/>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29"/>
      <c r="AR11" s="129"/>
      <c r="AS11" s="133"/>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8"/>
      <c r="CM11" s="18"/>
      <c r="CN11" s="18"/>
      <c r="CO11" s="18"/>
      <c r="CP11" s="18"/>
    </row>
    <row r="12" spans="2:94" s="16" customFormat="1" ht="16.149999999999999" customHeight="1" x14ac:dyDescent="0.25">
      <c r="B12" s="21"/>
      <c r="C12" s="559"/>
      <c r="D12" s="20"/>
      <c r="E12" s="528"/>
      <c r="F12" s="571"/>
      <c r="G12" s="20"/>
      <c r="H12" s="20"/>
      <c r="I12" s="566"/>
      <c r="J12" s="20"/>
      <c r="K12" s="20"/>
      <c r="L12" s="20"/>
      <c r="M12" s="20"/>
      <c r="N12" s="20"/>
      <c r="O12" s="20"/>
      <c r="P12" s="20"/>
      <c r="Q12" s="122"/>
      <c r="R12" s="20"/>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29"/>
      <c r="AR12" s="129"/>
      <c r="AS12" s="133"/>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8"/>
      <c r="CM12" s="18"/>
      <c r="CN12" s="18"/>
      <c r="CO12" s="18"/>
      <c r="CP12" s="18"/>
    </row>
    <row r="13" spans="2:94" x14ac:dyDescent="0.25">
      <c r="Q13" s="797" t="s">
        <v>655</v>
      </c>
      <c r="R13" s="797"/>
      <c r="S13" s="797"/>
      <c r="T13" s="797"/>
      <c r="U13" s="797"/>
      <c r="V13" s="797" t="s">
        <v>656</v>
      </c>
      <c r="W13" s="797"/>
      <c r="X13" s="797"/>
      <c r="Y13" s="797"/>
      <c r="Z13" s="797"/>
      <c r="AA13" s="797" t="s">
        <v>657</v>
      </c>
      <c r="AB13" s="797"/>
      <c r="AC13" s="797"/>
      <c r="AD13" s="797"/>
      <c r="AE13" s="797"/>
      <c r="AF13" s="797" t="s">
        <v>658</v>
      </c>
      <c r="AG13" s="797"/>
      <c r="AH13" s="797"/>
      <c r="AI13" s="797"/>
      <c r="AJ13" s="797"/>
      <c r="AK13" s="797" t="s">
        <v>659</v>
      </c>
      <c r="AL13" s="797"/>
      <c r="AM13" s="797"/>
      <c r="AN13" s="797"/>
      <c r="AO13" s="797"/>
      <c r="AP13" s="797" t="s">
        <v>660</v>
      </c>
      <c r="AQ13" s="797"/>
      <c r="AR13" s="797"/>
      <c r="AS13" s="797"/>
      <c r="AT13" s="797"/>
      <c r="AU13" s="797" t="s">
        <v>661</v>
      </c>
      <c r="AV13" s="797"/>
      <c r="AW13" s="797"/>
      <c r="AX13" s="797"/>
      <c r="AY13" s="797"/>
      <c r="AZ13" s="797" t="s">
        <v>662</v>
      </c>
      <c r="BA13" s="797"/>
      <c r="BB13" s="797"/>
      <c r="BC13" s="797"/>
      <c r="BD13" s="797"/>
      <c r="BE13" s="797" t="s">
        <v>663</v>
      </c>
      <c r="BF13" s="797"/>
      <c r="BG13" s="797"/>
      <c r="BH13" s="797"/>
      <c r="BI13" s="797"/>
      <c r="BJ13" s="797" t="s">
        <v>664</v>
      </c>
      <c r="BK13" s="797"/>
      <c r="BL13" s="797"/>
      <c r="BM13" s="797"/>
      <c r="BN13" s="797"/>
      <c r="BO13" s="757" t="s">
        <v>765</v>
      </c>
      <c r="BP13" s="757"/>
      <c r="BQ13" s="757"/>
      <c r="BR13" s="757"/>
      <c r="BS13" s="757"/>
      <c r="BT13" s="757" t="s">
        <v>766</v>
      </c>
      <c r="BU13" s="757"/>
      <c r="BV13" s="757"/>
      <c r="BW13" s="757"/>
      <c r="BX13" s="757"/>
      <c r="BY13" s="757" t="s">
        <v>655</v>
      </c>
      <c r="BZ13" s="757"/>
      <c r="CA13" s="757"/>
      <c r="CB13" s="757"/>
      <c r="CC13" s="757"/>
    </row>
    <row r="14" spans="2:94" x14ac:dyDescent="0.25">
      <c r="B14" s="806" t="s">
        <v>191</v>
      </c>
      <c r="C14" s="807" t="s">
        <v>0</v>
      </c>
      <c r="D14" s="806" t="s">
        <v>1</v>
      </c>
      <c r="E14" s="806" t="s">
        <v>2</v>
      </c>
      <c r="F14" s="808" t="s">
        <v>3</v>
      </c>
      <c r="G14" s="806" t="s">
        <v>4</v>
      </c>
      <c r="H14" s="809" t="s">
        <v>5</v>
      </c>
      <c r="I14" s="810"/>
      <c r="J14" s="806" t="s">
        <v>6</v>
      </c>
      <c r="K14" s="806"/>
      <c r="L14" s="806" t="s">
        <v>7</v>
      </c>
      <c r="M14" s="806" t="s">
        <v>8</v>
      </c>
      <c r="N14" s="806" t="s">
        <v>9</v>
      </c>
      <c r="O14" s="806" t="s">
        <v>10</v>
      </c>
      <c r="P14" s="806" t="s">
        <v>11</v>
      </c>
      <c r="Q14" s="805" t="s">
        <v>654</v>
      </c>
      <c r="R14" s="769" t="s">
        <v>653</v>
      </c>
      <c r="S14" s="769"/>
      <c r="T14" s="769"/>
      <c r="U14" s="769"/>
      <c r="V14" s="770" t="s">
        <v>654</v>
      </c>
      <c r="W14" s="769" t="s">
        <v>653</v>
      </c>
      <c r="X14" s="769"/>
      <c r="Y14" s="769"/>
      <c r="Z14" s="769"/>
      <c r="AA14" s="770" t="s">
        <v>654</v>
      </c>
      <c r="AB14" s="769" t="s">
        <v>653</v>
      </c>
      <c r="AC14" s="769"/>
      <c r="AD14" s="769"/>
      <c r="AE14" s="769"/>
      <c r="AF14" s="770" t="s">
        <v>654</v>
      </c>
      <c r="AG14" s="769" t="s">
        <v>653</v>
      </c>
      <c r="AH14" s="769"/>
      <c r="AI14" s="769"/>
      <c r="AJ14" s="769"/>
      <c r="AK14" s="770" t="s">
        <v>654</v>
      </c>
      <c r="AL14" s="769" t="s">
        <v>653</v>
      </c>
      <c r="AM14" s="769"/>
      <c r="AN14" s="769"/>
      <c r="AO14" s="769"/>
      <c r="AP14" s="770" t="s">
        <v>654</v>
      </c>
      <c r="AQ14" s="769" t="s">
        <v>653</v>
      </c>
      <c r="AR14" s="769"/>
      <c r="AS14" s="769"/>
      <c r="AT14" s="769"/>
      <c r="AU14" s="770" t="s">
        <v>654</v>
      </c>
      <c r="AV14" s="769" t="s">
        <v>653</v>
      </c>
      <c r="AW14" s="769"/>
      <c r="AX14" s="769"/>
      <c r="AY14" s="769"/>
      <c r="AZ14" s="770" t="s">
        <v>654</v>
      </c>
      <c r="BA14" s="769" t="s">
        <v>653</v>
      </c>
      <c r="BB14" s="769"/>
      <c r="BC14" s="769"/>
      <c r="BD14" s="769"/>
      <c r="BE14" s="770" t="s">
        <v>654</v>
      </c>
      <c r="BF14" s="769" t="s">
        <v>653</v>
      </c>
      <c r="BG14" s="769"/>
      <c r="BH14" s="769"/>
      <c r="BI14" s="769"/>
      <c r="BJ14" s="770" t="s">
        <v>654</v>
      </c>
      <c r="BK14" s="769" t="s">
        <v>653</v>
      </c>
      <c r="BL14" s="769"/>
      <c r="BM14" s="769"/>
      <c r="BN14" s="769"/>
      <c r="BO14" s="737" t="s">
        <v>654</v>
      </c>
      <c r="BP14" s="738" t="s">
        <v>653</v>
      </c>
      <c r="BQ14" s="738"/>
      <c r="BR14" s="738"/>
      <c r="BS14" s="738"/>
      <c r="BT14" s="737" t="s">
        <v>654</v>
      </c>
      <c r="BU14" s="738" t="s">
        <v>653</v>
      </c>
      <c r="BV14" s="738"/>
      <c r="BW14" s="738"/>
      <c r="BX14" s="738"/>
      <c r="BY14" s="737" t="s">
        <v>654</v>
      </c>
      <c r="BZ14" s="738" t="s">
        <v>653</v>
      </c>
      <c r="CA14" s="738"/>
      <c r="CB14" s="738"/>
      <c r="CC14" s="738"/>
    </row>
    <row r="15" spans="2:94" x14ac:dyDescent="0.25">
      <c r="B15" s="806"/>
      <c r="C15" s="807"/>
      <c r="D15" s="806"/>
      <c r="E15" s="806"/>
      <c r="F15" s="808"/>
      <c r="G15" s="806"/>
      <c r="H15" s="811"/>
      <c r="I15" s="812"/>
      <c r="J15" s="1" t="s">
        <v>12</v>
      </c>
      <c r="K15" s="1" t="s">
        <v>13</v>
      </c>
      <c r="L15" s="806"/>
      <c r="M15" s="806"/>
      <c r="N15" s="806"/>
      <c r="O15" s="806"/>
      <c r="P15" s="806"/>
      <c r="Q15" s="805"/>
      <c r="R15" s="5" t="s">
        <v>649</v>
      </c>
      <c r="S15" s="5" t="s">
        <v>650</v>
      </c>
      <c r="T15" s="5" t="s">
        <v>651</v>
      </c>
      <c r="U15" s="5" t="s">
        <v>652</v>
      </c>
      <c r="V15" s="770"/>
      <c r="W15" s="5" t="s">
        <v>649</v>
      </c>
      <c r="X15" s="5" t="s">
        <v>650</v>
      </c>
      <c r="Y15" s="5" t="s">
        <v>651</v>
      </c>
      <c r="Z15" s="5" t="s">
        <v>652</v>
      </c>
      <c r="AA15" s="770"/>
      <c r="AB15" s="5" t="s">
        <v>649</v>
      </c>
      <c r="AC15" s="5" t="s">
        <v>650</v>
      </c>
      <c r="AD15" s="5" t="s">
        <v>651</v>
      </c>
      <c r="AE15" s="5" t="s">
        <v>652</v>
      </c>
      <c r="AF15" s="770"/>
      <c r="AG15" s="5" t="s">
        <v>649</v>
      </c>
      <c r="AH15" s="5" t="s">
        <v>650</v>
      </c>
      <c r="AI15" s="5" t="s">
        <v>651</v>
      </c>
      <c r="AJ15" s="5" t="s">
        <v>652</v>
      </c>
      <c r="AK15" s="770"/>
      <c r="AL15" s="5" t="s">
        <v>649</v>
      </c>
      <c r="AM15" s="5" t="s">
        <v>650</v>
      </c>
      <c r="AN15" s="5" t="s">
        <v>651</v>
      </c>
      <c r="AO15" s="5" t="s">
        <v>652</v>
      </c>
      <c r="AP15" s="770"/>
      <c r="AQ15" s="130" t="s">
        <v>649</v>
      </c>
      <c r="AR15" s="130" t="s">
        <v>650</v>
      </c>
      <c r="AS15" s="134" t="s">
        <v>651</v>
      </c>
      <c r="AT15" s="5" t="s">
        <v>652</v>
      </c>
      <c r="AU15" s="770"/>
      <c r="AV15" s="5" t="s">
        <v>649</v>
      </c>
      <c r="AW15" s="5" t="s">
        <v>650</v>
      </c>
      <c r="AX15" s="5" t="s">
        <v>651</v>
      </c>
      <c r="AY15" s="5" t="s">
        <v>652</v>
      </c>
      <c r="AZ15" s="770"/>
      <c r="BA15" s="5" t="s">
        <v>649</v>
      </c>
      <c r="BB15" s="5" t="s">
        <v>650</v>
      </c>
      <c r="BC15" s="5" t="s">
        <v>651</v>
      </c>
      <c r="BD15" s="5" t="s">
        <v>652</v>
      </c>
      <c r="BE15" s="770"/>
      <c r="BF15" s="5" t="s">
        <v>649</v>
      </c>
      <c r="BG15" s="5" t="s">
        <v>650</v>
      </c>
      <c r="BH15" s="5" t="s">
        <v>651</v>
      </c>
      <c r="BI15" s="5" t="s">
        <v>652</v>
      </c>
      <c r="BJ15" s="770"/>
      <c r="BK15" s="5" t="s">
        <v>649</v>
      </c>
      <c r="BL15" s="5" t="s">
        <v>650</v>
      </c>
      <c r="BM15" s="5" t="s">
        <v>651</v>
      </c>
      <c r="BN15" s="5" t="s">
        <v>652</v>
      </c>
      <c r="BO15" s="756"/>
      <c r="BP15" s="39" t="s">
        <v>649</v>
      </c>
      <c r="BQ15" s="39" t="s">
        <v>650</v>
      </c>
      <c r="BR15" s="39" t="s">
        <v>651</v>
      </c>
      <c r="BS15" s="39" t="s">
        <v>652</v>
      </c>
      <c r="BT15" s="756"/>
      <c r="BU15" s="39" t="s">
        <v>649</v>
      </c>
      <c r="BV15" s="39" t="s">
        <v>650</v>
      </c>
      <c r="BW15" s="39" t="s">
        <v>651</v>
      </c>
      <c r="BX15" s="39" t="s">
        <v>652</v>
      </c>
      <c r="BY15" s="756"/>
      <c r="BZ15" s="39" t="s">
        <v>649</v>
      </c>
      <c r="CA15" s="39" t="s">
        <v>650</v>
      </c>
      <c r="CB15" s="39" t="s">
        <v>651</v>
      </c>
      <c r="CC15" s="39" t="s">
        <v>652</v>
      </c>
    </row>
    <row r="16" spans="2:94" ht="75" x14ac:dyDescent="0.25">
      <c r="B16" s="802" t="s">
        <v>700</v>
      </c>
      <c r="C16" s="796" t="s">
        <v>701</v>
      </c>
      <c r="D16" s="802" t="s">
        <v>509</v>
      </c>
      <c r="E16" s="802" t="s">
        <v>514</v>
      </c>
      <c r="F16" s="573" t="s">
        <v>519</v>
      </c>
      <c r="G16" s="8" t="s">
        <v>520</v>
      </c>
      <c r="H16" s="29" t="s">
        <v>705</v>
      </c>
      <c r="I16" s="554" t="s">
        <v>521</v>
      </c>
      <c r="J16" s="8" t="s">
        <v>512</v>
      </c>
      <c r="K16" s="8" t="s">
        <v>513</v>
      </c>
      <c r="L16" s="11" t="s">
        <v>36</v>
      </c>
      <c r="M16" s="8" t="s">
        <v>510</v>
      </c>
      <c r="N16" s="8" t="s">
        <v>832</v>
      </c>
      <c r="O16" s="28">
        <v>43160</v>
      </c>
      <c r="P16" s="28">
        <v>43312</v>
      </c>
      <c r="Q16" s="14"/>
      <c r="R16" s="124"/>
      <c r="S16" s="125"/>
      <c r="T16" s="126"/>
      <c r="U16" s="126"/>
      <c r="V16" s="110"/>
      <c r="W16" s="121"/>
      <c r="X16" s="110"/>
      <c r="Y16" s="110"/>
      <c r="Z16" s="110"/>
      <c r="AA16" s="110"/>
      <c r="AB16" s="121"/>
      <c r="AC16" s="110"/>
      <c r="AD16" s="78"/>
      <c r="AE16" s="78"/>
      <c r="AF16" s="110"/>
      <c r="AG16" s="121"/>
      <c r="AH16" s="78"/>
      <c r="AI16" s="110"/>
      <c r="AJ16" s="110"/>
      <c r="AK16" s="110"/>
      <c r="AL16" s="121"/>
      <c r="AM16" s="110"/>
      <c r="AN16" s="110"/>
      <c r="AO16" s="110"/>
      <c r="AP16" s="110">
        <v>43348</v>
      </c>
      <c r="AQ16" s="131">
        <v>0</v>
      </c>
      <c r="AR16" s="111">
        <v>0</v>
      </c>
      <c r="AS16" s="92">
        <v>0</v>
      </c>
      <c r="AT16" s="78" t="s">
        <v>823</v>
      </c>
      <c r="AU16" s="110"/>
      <c r="AV16" s="121"/>
      <c r="AW16" s="78"/>
      <c r="AX16" s="110"/>
      <c r="AY16" s="110"/>
      <c r="AZ16" s="110"/>
      <c r="BA16" s="121"/>
      <c r="BB16" s="110"/>
      <c r="BC16" s="110"/>
      <c r="BD16" s="110"/>
      <c r="BE16" s="110"/>
      <c r="BF16" s="121"/>
      <c r="BG16" s="110"/>
      <c r="BH16" s="78"/>
      <c r="BI16" s="78"/>
      <c r="BJ16" s="110"/>
      <c r="BK16" s="121"/>
      <c r="BL16" s="78"/>
      <c r="BM16" s="110"/>
      <c r="BN16" s="110"/>
      <c r="BO16" s="110"/>
      <c r="BP16" s="121"/>
      <c r="BQ16" s="110"/>
      <c r="BR16" s="110"/>
      <c r="BS16" s="110"/>
      <c r="BT16" s="110"/>
      <c r="BU16" s="121"/>
      <c r="BV16" s="110"/>
      <c r="BW16" s="78"/>
      <c r="BX16" s="78"/>
      <c r="BY16" s="110"/>
      <c r="BZ16" s="121"/>
      <c r="CA16" s="78"/>
      <c r="CB16" s="110"/>
      <c r="CC16" s="110"/>
    </row>
    <row r="17" spans="2:81" ht="105" x14ac:dyDescent="0.25">
      <c r="B17" s="802"/>
      <c r="C17" s="796"/>
      <c r="D17" s="802"/>
      <c r="E17" s="802"/>
      <c r="F17" s="573" t="s">
        <v>522</v>
      </c>
      <c r="G17" s="8" t="s">
        <v>523</v>
      </c>
      <c r="H17" s="29" t="s">
        <v>706</v>
      </c>
      <c r="I17" s="554" t="s">
        <v>524</v>
      </c>
      <c r="J17" s="8" t="s">
        <v>525</v>
      </c>
      <c r="K17" s="8" t="s">
        <v>526</v>
      </c>
      <c r="L17" s="11" t="s">
        <v>36</v>
      </c>
      <c r="M17" s="8" t="s">
        <v>510</v>
      </c>
      <c r="N17" s="8" t="s">
        <v>43</v>
      </c>
      <c r="O17" s="28">
        <v>43160</v>
      </c>
      <c r="P17" s="28">
        <v>43312</v>
      </c>
      <c r="Q17" s="14"/>
      <c r="R17" s="127"/>
      <c r="S17" s="128"/>
      <c r="T17" s="110"/>
      <c r="U17" s="110"/>
      <c r="V17" s="110"/>
      <c r="W17" s="121"/>
      <c r="X17" s="110"/>
      <c r="Y17" s="110"/>
      <c r="Z17" s="110"/>
      <c r="AA17" s="110"/>
      <c r="AB17" s="121"/>
      <c r="AC17" s="110"/>
      <c r="AD17" s="78"/>
      <c r="AE17" s="78"/>
      <c r="AF17" s="110"/>
      <c r="AG17" s="121"/>
      <c r="AH17" s="78"/>
      <c r="AI17" s="110"/>
      <c r="AJ17" s="110"/>
      <c r="AK17" s="110"/>
      <c r="AL17" s="121"/>
      <c r="AM17" s="110"/>
      <c r="AN17" s="110"/>
      <c r="AO17" s="110"/>
      <c r="AP17" s="110">
        <v>43348</v>
      </c>
      <c r="AQ17" s="131">
        <v>0</v>
      </c>
      <c r="AR17" s="111">
        <v>0</v>
      </c>
      <c r="AS17" s="92">
        <v>0</v>
      </c>
      <c r="AT17" s="78" t="s">
        <v>823</v>
      </c>
      <c r="AU17" s="110"/>
      <c r="AV17" s="121"/>
      <c r="AW17" s="78"/>
      <c r="AX17" s="110"/>
      <c r="AY17" s="110"/>
      <c r="AZ17" s="110"/>
      <c r="BA17" s="121"/>
      <c r="BB17" s="110"/>
      <c r="BC17" s="110"/>
      <c r="BD17" s="110"/>
      <c r="BE17" s="110"/>
      <c r="BF17" s="121"/>
      <c r="BG17" s="110"/>
      <c r="BH17" s="78"/>
      <c r="BI17" s="78"/>
      <c r="BJ17" s="110"/>
      <c r="BK17" s="121"/>
      <c r="BL17" s="78"/>
      <c r="BM17" s="110"/>
      <c r="BN17" s="110"/>
      <c r="BO17" s="110"/>
      <c r="BP17" s="121"/>
      <c r="BQ17" s="110"/>
      <c r="BR17" s="110"/>
      <c r="BS17" s="110"/>
      <c r="BT17" s="110"/>
      <c r="BU17" s="121"/>
      <c r="BV17" s="110"/>
      <c r="BW17" s="78"/>
      <c r="BX17" s="78"/>
      <c r="BY17" s="110"/>
      <c r="BZ17" s="121"/>
      <c r="CA17" s="78"/>
      <c r="CB17" s="110"/>
      <c r="CC17" s="110"/>
    </row>
    <row r="18" spans="2:81" ht="60" x14ac:dyDescent="0.25">
      <c r="B18" s="802"/>
      <c r="C18" s="796"/>
      <c r="D18" s="802"/>
      <c r="E18" s="802"/>
      <c r="F18" s="573" t="s">
        <v>527</v>
      </c>
      <c r="G18" s="8" t="s">
        <v>528</v>
      </c>
      <c r="H18" s="29" t="s">
        <v>707</v>
      </c>
      <c r="I18" s="554" t="s">
        <v>529</v>
      </c>
      <c r="J18" s="8" t="s">
        <v>530</v>
      </c>
      <c r="K18" s="8" t="s">
        <v>531</v>
      </c>
      <c r="L18" s="8" t="s">
        <v>532</v>
      </c>
      <c r="M18" s="8" t="s">
        <v>510</v>
      </c>
      <c r="N18" s="8" t="s">
        <v>832</v>
      </c>
      <c r="O18" s="28">
        <v>43160</v>
      </c>
      <c r="P18" s="28">
        <v>43312</v>
      </c>
      <c r="Q18" s="14"/>
      <c r="R18" s="127"/>
      <c r="S18" s="128"/>
      <c r="T18" s="110"/>
      <c r="U18" s="110"/>
      <c r="V18" s="110"/>
      <c r="W18" s="121"/>
      <c r="X18" s="110"/>
      <c r="Y18" s="110"/>
      <c r="Z18" s="110"/>
      <c r="AA18" s="110"/>
      <c r="AB18" s="121"/>
      <c r="AC18" s="110"/>
      <c r="AD18" s="78"/>
      <c r="AE18" s="78"/>
      <c r="AF18" s="110"/>
      <c r="AG18" s="121"/>
      <c r="AH18" s="78"/>
      <c r="AI18" s="110"/>
      <c r="AJ18" s="110"/>
      <c r="AK18" s="110"/>
      <c r="AL18" s="121"/>
      <c r="AM18" s="110"/>
      <c r="AN18" s="110"/>
      <c r="AO18" s="110"/>
      <c r="AP18" s="110">
        <v>43348</v>
      </c>
      <c r="AQ18" s="131">
        <v>0</v>
      </c>
      <c r="AR18" s="111">
        <v>0</v>
      </c>
      <c r="AS18" s="92">
        <v>0</v>
      </c>
      <c r="AT18" s="78" t="s">
        <v>823</v>
      </c>
      <c r="AU18" s="110"/>
      <c r="AV18" s="121"/>
      <c r="AW18" s="78"/>
      <c r="AX18" s="110"/>
      <c r="AY18" s="110"/>
      <c r="AZ18" s="110"/>
      <c r="BA18" s="121"/>
      <c r="BB18" s="110"/>
      <c r="BC18" s="110"/>
      <c r="BD18" s="110"/>
      <c r="BE18" s="110"/>
      <c r="BF18" s="121"/>
      <c r="BG18" s="110"/>
      <c r="BH18" s="78"/>
      <c r="BI18" s="78"/>
      <c r="BJ18" s="110"/>
      <c r="BK18" s="121"/>
      <c r="BL18" s="78"/>
      <c r="BM18" s="110"/>
      <c r="BN18" s="110"/>
      <c r="BO18" s="110"/>
      <c r="BP18" s="121"/>
      <c r="BQ18" s="110"/>
      <c r="BR18" s="110"/>
      <c r="BS18" s="110"/>
      <c r="BT18" s="110"/>
      <c r="BU18" s="121"/>
      <c r="BV18" s="110"/>
      <c r="BW18" s="78"/>
      <c r="BX18" s="78"/>
      <c r="BY18" s="110"/>
      <c r="BZ18" s="121"/>
      <c r="CA18" s="78"/>
      <c r="CB18" s="110"/>
      <c r="CC18" s="110"/>
    </row>
    <row r="19" spans="2:81" ht="75" x14ac:dyDescent="0.25">
      <c r="B19" s="802"/>
      <c r="C19" s="796" t="s">
        <v>702</v>
      </c>
      <c r="D19" s="802" t="s">
        <v>509</v>
      </c>
      <c r="E19" s="802" t="s">
        <v>514</v>
      </c>
      <c r="F19" s="573" t="s">
        <v>533</v>
      </c>
      <c r="G19" s="8" t="s">
        <v>534</v>
      </c>
      <c r="H19" s="29" t="s">
        <v>708</v>
      </c>
      <c r="I19" s="554" t="s">
        <v>535</v>
      </c>
      <c r="J19" s="8" t="s">
        <v>536</v>
      </c>
      <c r="K19" s="8" t="s">
        <v>35</v>
      </c>
      <c r="L19" s="11" t="s">
        <v>36</v>
      </c>
      <c r="M19" s="8" t="s">
        <v>510</v>
      </c>
      <c r="N19" s="8" t="s">
        <v>43</v>
      </c>
      <c r="O19" s="28">
        <v>43160</v>
      </c>
      <c r="P19" s="28">
        <v>43312</v>
      </c>
      <c r="Q19" s="14"/>
      <c r="R19" s="127"/>
      <c r="S19" s="128"/>
      <c r="T19" s="110"/>
      <c r="U19" s="110"/>
      <c r="V19" s="110"/>
      <c r="W19" s="121"/>
      <c r="X19" s="110"/>
      <c r="Y19" s="110"/>
      <c r="Z19" s="110"/>
      <c r="AA19" s="110"/>
      <c r="AB19" s="121"/>
      <c r="AC19" s="110"/>
      <c r="AD19" s="78"/>
      <c r="AE19" s="78"/>
      <c r="AF19" s="110"/>
      <c r="AG19" s="121"/>
      <c r="AH19" s="78"/>
      <c r="AI19" s="110"/>
      <c r="AJ19" s="110"/>
      <c r="AK19" s="110"/>
      <c r="AL19" s="121"/>
      <c r="AM19" s="110"/>
      <c r="AN19" s="110"/>
      <c r="AO19" s="110"/>
      <c r="AP19" s="110">
        <v>43348</v>
      </c>
      <c r="AQ19" s="131">
        <v>0</v>
      </c>
      <c r="AR19" s="111">
        <v>0</v>
      </c>
      <c r="AS19" s="92">
        <v>0</v>
      </c>
      <c r="AT19" s="78" t="s">
        <v>823</v>
      </c>
      <c r="AU19" s="110"/>
      <c r="AV19" s="121"/>
      <c r="AW19" s="78"/>
      <c r="AX19" s="110"/>
      <c r="AY19" s="110"/>
      <c r="AZ19" s="110"/>
      <c r="BA19" s="121"/>
      <c r="BB19" s="110"/>
      <c r="BC19" s="110"/>
      <c r="BD19" s="110"/>
      <c r="BE19" s="110"/>
      <c r="BF19" s="121"/>
      <c r="BG19" s="110"/>
      <c r="BH19" s="78"/>
      <c r="BI19" s="78"/>
      <c r="BJ19" s="110"/>
      <c r="BK19" s="121"/>
      <c r="BL19" s="78"/>
      <c r="BM19" s="110"/>
      <c r="BN19" s="110"/>
      <c r="BO19" s="110"/>
      <c r="BP19" s="121"/>
      <c r="BQ19" s="110"/>
      <c r="BR19" s="110"/>
      <c r="BS19" s="110"/>
      <c r="BT19" s="110"/>
      <c r="BU19" s="121"/>
      <c r="BV19" s="110"/>
      <c r="BW19" s="78"/>
      <c r="BX19" s="78"/>
      <c r="BY19" s="110"/>
      <c r="BZ19" s="121"/>
      <c r="CA19" s="78"/>
      <c r="CB19" s="110"/>
      <c r="CC19" s="110"/>
    </row>
    <row r="20" spans="2:81" ht="135" x14ac:dyDescent="0.25">
      <c r="B20" s="802"/>
      <c r="C20" s="796"/>
      <c r="D20" s="802"/>
      <c r="E20" s="802"/>
      <c r="F20" s="573" t="s">
        <v>515</v>
      </c>
      <c r="G20" s="8" t="s">
        <v>516</v>
      </c>
      <c r="H20" s="29" t="s">
        <v>709</v>
      </c>
      <c r="I20" s="554" t="s">
        <v>517</v>
      </c>
      <c r="J20" s="8" t="s">
        <v>518</v>
      </c>
      <c r="K20" s="8" t="s">
        <v>513</v>
      </c>
      <c r="L20" s="11" t="s">
        <v>36</v>
      </c>
      <c r="M20" s="8" t="s">
        <v>511</v>
      </c>
      <c r="N20" s="8" t="s">
        <v>25</v>
      </c>
      <c r="O20" s="28">
        <v>43313</v>
      </c>
      <c r="P20" s="28">
        <v>43465</v>
      </c>
      <c r="Q20" s="14"/>
      <c r="R20" s="127"/>
      <c r="S20" s="128"/>
      <c r="T20" s="110"/>
      <c r="U20" s="110"/>
      <c r="V20" s="110"/>
      <c r="W20" s="121"/>
      <c r="X20" s="110"/>
      <c r="Y20" s="110"/>
      <c r="Z20" s="110"/>
      <c r="AA20" s="110"/>
      <c r="AB20" s="121"/>
      <c r="AC20" s="110"/>
      <c r="AD20" s="78"/>
      <c r="AE20" s="78"/>
      <c r="AF20" s="110"/>
      <c r="AG20" s="121"/>
      <c r="AH20" s="78"/>
      <c r="AI20" s="110"/>
      <c r="AJ20" s="110"/>
      <c r="AK20" s="110"/>
      <c r="AL20" s="121"/>
      <c r="AM20" s="110"/>
      <c r="AN20" s="110"/>
      <c r="AO20" s="110"/>
      <c r="AP20" s="110"/>
      <c r="AQ20" s="131"/>
      <c r="AR20" s="111"/>
      <c r="AS20" s="92"/>
      <c r="AT20" s="78"/>
      <c r="AU20" s="110"/>
      <c r="AV20" s="121"/>
      <c r="AW20" s="78"/>
      <c r="AX20" s="110"/>
      <c r="AY20" s="110"/>
      <c r="AZ20" s="110"/>
      <c r="BA20" s="121"/>
      <c r="BB20" s="110"/>
      <c r="BC20" s="110"/>
      <c r="BD20" s="110"/>
      <c r="BE20" s="110"/>
      <c r="BF20" s="121"/>
      <c r="BG20" s="110"/>
      <c r="BH20" s="78"/>
      <c r="BI20" s="78"/>
      <c r="BJ20" s="110"/>
      <c r="BK20" s="121"/>
      <c r="BL20" s="78"/>
      <c r="BM20" s="110"/>
      <c r="BN20" s="110"/>
      <c r="BO20" s="110"/>
      <c r="BP20" s="121"/>
      <c r="BQ20" s="110"/>
      <c r="BR20" s="110"/>
      <c r="BS20" s="110"/>
      <c r="BT20" s="110"/>
      <c r="BU20" s="121"/>
      <c r="BV20" s="110"/>
      <c r="BW20" s="78"/>
      <c r="BX20" s="78"/>
      <c r="BY20" s="110"/>
      <c r="BZ20" s="121"/>
      <c r="CA20" s="78"/>
      <c r="CB20" s="110"/>
      <c r="CC20" s="110"/>
    </row>
    <row r="21" spans="2:81" ht="75" x14ac:dyDescent="0.25">
      <c r="B21" s="24" t="s">
        <v>703</v>
      </c>
      <c r="C21" s="560" t="s">
        <v>704</v>
      </c>
      <c r="D21" s="19" t="s">
        <v>509</v>
      </c>
      <c r="E21" s="529" t="s">
        <v>514</v>
      </c>
      <c r="F21" s="573" t="s">
        <v>537</v>
      </c>
      <c r="G21" s="8" t="s">
        <v>538</v>
      </c>
      <c r="H21" s="29" t="s">
        <v>710</v>
      </c>
      <c r="I21" s="554" t="s">
        <v>539</v>
      </c>
      <c r="J21" s="8" t="s">
        <v>540</v>
      </c>
      <c r="K21" s="8" t="s">
        <v>541</v>
      </c>
      <c r="L21" s="11" t="s">
        <v>36</v>
      </c>
      <c r="M21" s="8" t="s">
        <v>542</v>
      </c>
      <c r="N21" s="8" t="s">
        <v>25</v>
      </c>
      <c r="O21" s="28">
        <v>43313</v>
      </c>
      <c r="P21" s="28">
        <v>43465</v>
      </c>
      <c r="Q21" s="14"/>
      <c r="R21" s="127"/>
      <c r="S21" s="128"/>
      <c r="T21" s="110"/>
      <c r="U21" s="110"/>
      <c r="V21" s="110"/>
      <c r="W21" s="121"/>
      <c r="X21" s="110"/>
      <c r="Y21" s="110"/>
      <c r="Z21" s="110"/>
      <c r="AA21" s="110"/>
      <c r="AB21" s="121"/>
      <c r="AC21" s="110"/>
      <c r="AD21" s="78"/>
      <c r="AE21" s="78"/>
      <c r="AF21" s="110"/>
      <c r="AG21" s="121"/>
      <c r="AH21" s="78"/>
      <c r="AI21" s="110"/>
      <c r="AJ21" s="110"/>
      <c r="AK21" s="110"/>
      <c r="AL21" s="121"/>
      <c r="AM21" s="110"/>
      <c r="AN21" s="110"/>
      <c r="AO21" s="110"/>
      <c r="AP21" s="110"/>
      <c r="AQ21" s="131"/>
      <c r="AR21" s="111"/>
      <c r="AS21" s="92"/>
      <c r="AT21" s="78"/>
      <c r="AU21" s="110"/>
      <c r="AV21" s="121"/>
      <c r="AW21" s="78"/>
      <c r="AX21" s="110"/>
      <c r="AY21" s="110"/>
      <c r="AZ21" s="110"/>
      <c r="BA21" s="121"/>
      <c r="BB21" s="110"/>
      <c r="BC21" s="110"/>
      <c r="BD21" s="110"/>
      <c r="BE21" s="110"/>
      <c r="BF21" s="121"/>
      <c r="BG21" s="110"/>
      <c r="BH21" s="78"/>
      <c r="BI21" s="78"/>
      <c r="BJ21" s="110"/>
      <c r="BK21" s="121"/>
      <c r="BL21" s="78"/>
      <c r="BM21" s="110"/>
      <c r="BN21" s="110"/>
      <c r="BO21" s="110"/>
      <c r="BP21" s="121"/>
      <c r="BQ21" s="110"/>
      <c r="BR21" s="110"/>
      <c r="BS21" s="110"/>
      <c r="BT21" s="110"/>
      <c r="BU21" s="121"/>
      <c r="BV21" s="110"/>
      <c r="BW21" s="78"/>
      <c r="BX21" s="78"/>
      <c r="BY21" s="110"/>
      <c r="BZ21" s="121"/>
      <c r="CA21" s="78"/>
      <c r="CB21" s="110"/>
      <c r="CC21" s="110"/>
    </row>
  </sheetData>
  <autoFilter ref="B14:BN21">
    <filterColumn colId="6" showButton="0"/>
    <filterColumn colId="8" showButton="0"/>
    <filterColumn colId="16" showButton="0"/>
    <filterColumn colId="17" showButton="0"/>
    <filterColumn colId="18" showButton="0"/>
    <filterColumn colId="21" showButton="0"/>
    <filterColumn colId="22" showButton="0"/>
    <filterColumn colId="23" showButton="0"/>
    <filterColumn colId="26" showButton="0"/>
    <filterColumn colId="27" showButton="0"/>
    <filterColumn colId="28" showButton="0"/>
    <filterColumn colId="31" showButton="0"/>
    <filterColumn colId="32" showButton="0"/>
    <filterColumn colId="33" showButton="0"/>
    <filterColumn colId="36" showButton="0"/>
    <filterColumn colId="37" showButton="0"/>
    <filterColumn colId="38" showButton="0"/>
    <filterColumn colId="41" showButton="0"/>
    <filterColumn colId="42" showButton="0"/>
    <filterColumn colId="43" showButton="0"/>
    <filterColumn colId="46" showButton="0"/>
    <filterColumn colId="47" showButton="0"/>
    <filterColumn colId="48" showButton="0"/>
    <filterColumn colId="51" showButton="0"/>
    <filterColumn colId="52" showButton="0"/>
    <filterColumn colId="53" showButton="0"/>
    <filterColumn colId="56" showButton="0"/>
    <filterColumn colId="57" showButton="0"/>
    <filterColumn colId="58" showButton="0"/>
    <filterColumn colId="61" showButton="0"/>
    <filterColumn colId="62" showButton="0"/>
    <filterColumn colId="63" showButton="0"/>
  </autoFilter>
  <mergeCells count="61">
    <mergeCell ref="L14:L15"/>
    <mergeCell ref="M14:M15"/>
    <mergeCell ref="N14:N15"/>
    <mergeCell ref="O14:O15"/>
    <mergeCell ref="B1:B8"/>
    <mergeCell ref="C1:R8"/>
    <mergeCell ref="P14:P15"/>
    <mergeCell ref="Q13:U13"/>
    <mergeCell ref="H14:I15"/>
    <mergeCell ref="J14:K14"/>
    <mergeCell ref="B16:B20"/>
    <mergeCell ref="G14:G15"/>
    <mergeCell ref="B14:B15"/>
    <mergeCell ref="C14:C15"/>
    <mergeCell ref="D14:D15"/>
    <mergeCell ref="E14:E15"/>
    <mergeCell ref="F14:F15"/>
    <mergeCell ref="C19:C20"/>
    <mergeCell ref="D19:D20"/>
    <mergeCell ref="E19:E20"/>
    <mergeCell ref="C16:C18"/>
    <mergeCell ref="D16:D18"/>
    <mergeCell ref="E16:E18"/>
    <mergeCell ref="AP13:AT13"/>
    <mergeCell ref="AU13:AY13"/>
    <mergeCell ref="AZ13:BD13"/>
    <mergeCell ref="BE13:BI13"/>
    <mergeCell ref="BJ13:BN13"/>
    <mergeCell ref="V13:Z13"/>
    <mergeCell ref="AA13:AE13"/>
    <mergeCell ref="AF13:AJ13"/>
    <mergeCell ref="AK13:AO13"/>
    <mergeCell ref="BK14:BN14"/>
    <mergeCell ref="AP14:AP15"/>
    <mergeCell ref="AQ14:AT14"/>
    <mergeCell ref="AU14:AU15"/>
    <mergeCell ref="AV14:AY14"/>
    <mergeCell ref="AZ14:AZ15"/>
    <mergeCell ref="BA14:BD14"/>
    <mergeCell ref="BE14:BE15"/>
    <mergeCell ref="BF14:BI14"/>
    <mergeCell ref="BJ14:BJ15"/>
    <mergeCell ref="AB14:AE14"/>
    <mergeCell ref="AF14:AF15"/>
    <mergeCell ref="AG14:AJ14"/>
    <mergeCell ref="AK14:AK15"/>
    <mergeCell ref="AL14:AO14"/>
    <mergeCell ref="Q14:Q15"/>
    <mergeCell ref="R14:U14"/>
    <mergeCell ref="V14:V15"/>
    <mergeCell ref="W14:Z14"/>
    <mergeCell ref="AA14:AA15"/>
    <mergeCell ref="BO13:BS13"/>
    <mergeCell ref="BT13:BX13"/>
    <mergeCell ref="BY13:CC13"/>
    <mergeCell ref="BO14:BO15"/>
    <mergeCell ref="BP14:BS14"/>
    <mergeCell ref="BT14:BT15"/>
    <mergeCell ref="BU14:BX14"/>
    <mergeCell ref="BY14:BY15"/>
    <mergeCell ref="BZ14:CC14"/>
  </mergeCells>
  <conditionalFormatting sqref="U1:U15 U17:U1048576">
    <cfRule type="cellIs" dxfId="4" priority="2" operator="equal">
      <formula>"SIN EVIDENCIA"</formula>
    </cfRule>
  </conditionalFormatting>
  <conditionalFormatting sqref="AT1:AT1048576">
    <cfRule type="cellIs" dxfId="3" priority="1" operator="equal">
      <formula>"SIN EVIDENCIA"</formula>
    </cfRule>
  </conditionalFormatting>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1:CW21"/>
  <sheetViews>
    <sheetView topLeftCell="H1" zoomScale="85" zoomScaleNormal="85" workbookViewId="0">
      <pane ySplit="15" topLeftCell="A16" activePane="bottomLeft" state="frozen"/>
      <selection pane="bottomLeft" activeCell="C1" sqref="C1:S8"/>
    </sheetView>
  </sheetViews>
  <sheetFormatPr baseColWidth="10" defaultRowHeight="15" x14ac:dyDescent="0.25"/>
  <cols>
    <col min="2" max="2" width="34.7109375" customWidth="1"/>
    <col min="3" max="3" width="37.7109375" style="561" customWidth="1"/>
    <col min="4" max="4" width="20.7109375" customWidth="1"/>
    <col min="5" max="5" width="19.7109375" customWidth="1"/>
    <col min="6" max="6" width="25.7109375" style="572" customWidth="1"/>
    <col min="7" max="7" width="21.7109375" customWidth="1"/>
    <col min="8" max="8" width="10.7109375" customWidth="1"/>
    <col min="9" max="9" width="18.7109375" style="568" customWidth="1"/>
    <col min="10" max="10" width="19.7109375" customWidth="1"/>
    <col min="11" max="11" width="18.7109375" customWidth="1"/>
    <col min="12" max="12" width="18" customWidth="1"/>
    <col min="13" max="13" width="16" customWidth="1"/>
    <col min="14" max="14" width="13.7109375" customWidth="1"/>
    <col min="15" max="16" width="11.7109375" customWidth="1"/>
    <col min="45" max="45" width="11.5703125" style="157"/>
  </cols>
  <sheetData>
    <row r="1" spans="2:101" s="16" customFormat="1" ht="16.149999999999999" customHeight="1" x14ac:dyDescent="0.25">
      <c r="B1" s="775"/>
      <c r="C1" s="774" t="s">
        <v>544</v>
      </c>
      <c r="D1" s="774"/>
      <c r="E1" s="774"/>
      <c r="F1" s="774"/>
      <c r="G1" s="774"/>
      <c r="H1" s="774"/>
      <c r="I1" s="774"/>
      <c r="J1" s="774"/>
      <c r="K1" s="774"/>
      <c r="L1" s="774"/>
      <c r="M1" s="774"/>
      <c r="N1" s="774"/>
      <c r="O1" s="774"/>
      <c r="P1" s="774"/>
      <c r="Q1" s="774"/>
      <c r="R1" s="774"/>
      <c r="S1" s="774"/>
      <c r="T1" s="17"/>
      <c r="U1" s="17"/>
      <c r="V1" s="17"/>
      <c r="W1" s="17"/>
      <c r="X1" s="17"/>
      <c r="Y1" s="17"/>
      <c r="Z1" s="17"/>
      <c r="AA1" s="17"/>
      <c r="AB1" s="17"/>
      <c r="AC1" s="17"/>
      <c r="AD1" s="17"/>
      <c r="AE1" s="17"/>
      <c r="AF1" s="17"/>
      <c r="AG1" s="17"/>
      <c r="AH1" s="17"/>
      <c r="AI1" s="17"/>
      <c r="AJ1" s="17"/>
      <c r="AK1" s="17"/>
      <c r="AL1" s="17"/>
      <c r="AM1" s="17"/>
      <c r="AN1" s="17"/>
      <c r="AO1" s="17"/>
      <c r="AP1" s="17"/>
      <c r="AQ1" s="17"/>
      <c r="AR1" s="17"/>
      <c r="AS1" s="133"/>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8"/>
      <c r="CT1" s="18"/>
      <c r="CU1" s="18"/>
      <c r="CV1" s="18"/>
      <c r="CW1" s="18"/>
    </row>
    <row r="2" spans="2:101" s="16" customFormat="1" ht="16.149999999999999" customHeight="1" x14ac:dyDescent="0.25">
      <c r="B2" s="775"/>
      <c r="C2" s="774"/>
      <c r="D2" s="774"/>
      <c r="E2" s="774"/>
      <c r="F2" s="774"/>
      <c r="G2" s="774"/>
      <c r="H2" s="774"/>
      <c r="I2" s="774"/>
      <c r="J2" s="774"/>
      <c r="K2" s="774"/>
      <c r="L2" s="774"/>
      <c r="M2" s="774"/>
      <c r="N2" s="774"/>
      <c r="O2" s="774"/>
      <c r="P2" s="774"/>
      <c r="Q2" s="774"/>
      <c r="R2" s="774"/>
      <c r="S2" s="774"/>
      <c r="T2" s="17"/>
      <c r="U2" s="17"/>
      <c r="V2" s="17"/>
      <c r="W2" s="17"/>
      <c r="X2" s="17"/>
      <c r="Y2" s="17"/>
      <c r="Z2" s="17"/>
      <c r="AA2" s="17"/>
      <c r="AB2" s="17"/>
      <c r="AC2" s="17"/>
      <c r="AD2" s="17"/>
      <c r="AE2" s="17"/>
      <c r="AF2" s="17"/>
      <c r="AG2" s="17"/>
      <c r="AH2" s="17"/>
      <c r="AI2" s="17"/>
      <c r="AJ2" s="17"/>
      <c r="AK2" s="17"/>
      <c r="AL2" s="17"/>
      <c r="AM2" s="17"/>
      <c r="AN2" s="17"/>
      <c r="AO2" s="17"/>
      <c r="AP2" s="17"/>
      <c r="AQ2" s="17"/>
      <c r="AR2" s="17"/>
      <c r="AS2" s="133"/>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8"/>
      <c r="CT2" s="18"/>
      <c r="CU2" s="18"/>
      <c r="CV2" s="18"/>
      <c r="CW2" s="18"/>
    </row>
    <row r="3" spans="2:101" s="16" customFormat="1" ht="16.149999999999999" customHeight="1" x14ac:dyDescent="0.25">
      <c r="B3" s="775"/>
      <c r="C3" s="774"/>
      <c r="D3" s="774"/>
      <c r="E3" s="774"/>
      <c r="F3" s="774"/>
      <c r="G3" s="774"/>
      <c r="H3" s="774"/>
      <c r="I3" s="774"/>
      <c r="J3" s="774"/>
      <c r="K3" s="774"/>
      <c r="L3" s="774"/>
      <c r="M3" s="774"/>
      <c r="N3" s="774"/>
      <c r="O3" s="774"/>
      <c r="P3" s="774"/>
      <c r="Q3" s="774"/>
      <c r="R3" s="774"/>
      <c r="S3" s="774"/>
      <c r="T3" s="17"/>
      <c r="U3" s="17"/>
      <c r="V3" s="17"/>
      <c r="W3" s="17"/>
      <c r="X3" s="17"/>
      <c r="Y3" s="17"/>
      <c r="Z3" s="17"/>
      <c r="AA3" s="17"/>
      <c r="AB3" s="17"/>
      <c r="AC3" s="17"/>
      <c r="AD3" s="17"/>
      <c r="AE3" s="17"/>
      <c r="AF3" s="17"/>
      <c r="AG3" s="17"/>
      <c r="AH3" s="17"/>
      <c r="AI3" s="17"/>
      <c r="AJ3" s="17"/>
      <c r="AK3" s="17"/>
      <c r="AL3" s="17"/>
      <c r="AM3" s="17"/>
      <c r="AN3" s="17"/>
      <c r="AO3" s="17"/>
      <c r="AP3" s="17"/>
      <c r="AQ3" s="17"/>
      <c r="AR3" s="17"/>
      <c r="AS3" s="133"/>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8"/>
      <c r="CT3" s="18"/>
      <c r="CU3" s="18"/>
      <c r="CV3" s="18"/>
      <c r="CW3" s="18"/>
    </row>
    <row r="4" spans="2:101" s="16" customFormat="1" ht="16.149999999999999" customHeight="1" x14ac:dyDescent="0.25">
      <c r="B4" s="775"/>
      <c r="C4" s="774"/>
      <c r="D4" s="774"/>
      <c r="E4" s="774"/>
      <c r="F4" s="774"/>
      <c r="G4" s="774"/>
      <c r="H4" s="774"/>
      <c r="I4" s="774"/>
      <c r="J4" s="774"/>
      <c r="K4" s="774"/>
      <c r="L4" s="774"/>
      <c r="M4" s="774"/>
      <c r="N4" s="774"/>
      <c r="O4" s="774"/>
      <c r="P4" s="774"/>
      <c r="Q4" s="774"/>
      <c r="R4" s="774"/>
      <c r="S4" s="774"/>
      <c r="T4" s="17"/>
      <c r="U4" s="17"/>
      <c r="V4" s="17"/>
      <c r="W4" s="17"/>
      <c r="X4" s="17"/>
      <c r="Y4" s="17"/>
      <c r="Z4" s="17"/>
      <c r="AA4" s="17"/>
      <c r="AB4" s="17"/>
      <c r="AC4" s="17"/>
      <c r="AD4" s="17"/>
      <c r="AE4" s="17"/>
      <c r="AF4" s="17"/>
      <c r="AG4" s="17"/>
      <c r="AH4" s="17"/>
      <c r="AI4" s="17"/>
      <c r="AJ4" s="17"/>
      <c r="AK4" s="17"/>
      <c r="AL4" s="17"/>
      <c r="AM4" s="17"/>
      <c r="AN4" s="17"/>
      <c r="AO4" s="17"/>
      <c r="AP4" s="17"/>
      <c r="AQ4" s="17"/>
      <c r="AR4" s="17"/>
      <c r="AS4" s="133"/>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8"/>
      <c r="CT4" s="18"/>
      <c r="CU4" s="18"/>
      <c r="CV4" s="18"/>
      <c r="CW4" s="18"/>
    </row>
    <row r="5" spans="2:101" s="16" customFormat="1" ht="16.149999999999999" customHeight="1" x14ac:dyDescent="0.25">
      <c r="B5" s="775"/>
      <c r="C5" s="774"/>
      <c r="D5" s="774"/>
      <c r="E5" s="774"/>
      <c r="F5" s="774"/>
      <c r="G5" s="774"/>
      <c r="H5" s="774"/>
      <c r="I5" s="774"/>
      <c r="J5" s="774"/>
      <c r="K5" s="774"/>
      <c r="L5" s="774"/>
      <c r="M5" s="774"/>
      <c r="N5" s="774"/>
      <c r="O5" s="774"/>
      <c r="P5" s="774"/>
      <c r="Q5" s="774"/>
      <c r="R5" s="774"/>
      <c r="S5" s="774"/>
      <c r="T5" s="17"/>
      <c r="U5" s="17"/>
      <c r="V5" s="17"/>
      <c r="W5" s="17"/>
      <c r="X5" s="17"/>
      <c r="Y5" s="17"/>
      <c r="Z5" s="17"/>
      <c r="AA5" s="17"/>
      <c r="AB5" s="17"/>
      <c r="AC5" s="17"/>
      <c r="AD5" s="17"/>
      <c r="AE5" s="17"/>
      <c r="AF5" s="17"/>
      <c r="AG5" s="17"/>
      <c r="AH5" s="17"/>
      <c r="AI5" s="17"/>
      <c r="AJ5" s="17"/>
      <c r="AK5" s="17"/>
      <c r="AL5" s="17"/>
      <c r="AM5" s="17"/>
      <c r="AN5" s="17"/>
      <c r="AO5" s="17"/>
      <c r="AP5" s="17"/>
      <c r="AQ5" s="17"/>
      <c r="AR5" s="17"/>
      <c r="AS5" s="133"/>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8"/>
      <c r="CT5" s="18"/>
      <c r="CU5" s="18"/>
      <c r="CV5" s="18"/>
      <c r="CW5" s="18"/>
    </row>
    <row r="6" spans="2:101" s="16" customFormat="1" ht="16.149999999999999" customHeight="1" x14ac:dyDescent="0.25">
      <c r="B6" s="775"/>
      <c r="C6" s="774"/>
      <c r="D6" s="774"/>
      <c r="E6" s="774"/>
      <c r="F6" s="774"/>
      <c r="G6" s="774"/>
      <c r="H6" s="774"/>
      <c r="I6" s="774"/>
      <c r="J6" s="774"/>
      <c r="K6" s="774"/>
      <c r="L6" s="774"/>
      <c r="M6" s="774"/>
      <c r="N6" s="774"/>
      <c r="O6" s="774"/>
      <c r="P6" s="774"/>
      <c r="Q6" s="774"/>
      <c r="R6" s="774"/>
      <c r="S6" s="774"/>
      <c r="T6" s="17"/>
      <c r="U6" s="17"/>
      <c r="V6" s="17"/>
      <c r="W6" s="17"/>
      <c r="X6" s="17"/>
      <c r="Y6" s="17"/>
      <c r="Z6" s="17"/>
      <c r="AA6" s="17"/>
      <c r="AB6" s="17"/>
      <c r="AC6" s="17"/>
      <c r="AD6" s="17"/>
      <c r="AE6" s="17"/>
      <c r="AF6" s="17"/>
      <c r="AG6" s="17"/>
      <c r="AH6" s="17"/>
      <c r="AI6" s="17"/>
      <c r="AJ6" s="17"/>
      <c r="AK6" s="17"/>
      <c r="AL6" s="17"/>
      <c r="AM6" s="17"/>
      <c r="AN6" s="17"/>
      <c r="AO6" s="17"/>
      <c r="AP6" s="17"/>
      <c r="AQ6" s="17"/>
      <c r="AR6" s="17"/>
      <c r="AS6" s="133"/>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8"/>
      <c r="CT6" s="18"/>
      <c r="CU6" s="18"/>
      <c r="CV6" s="18"/>
      <c r="CW6" s="18"/>
    </row>
    <row r="7" spans="2:101" s="16" customFormat="1" ht="16.149999999999999" customHeight="1" x14ac:dyDescent="0.25">
      <c r="B7" s="775"/>
      <c r="C7" s="774"/>
      <c r="D7" s="774"/>
      <c r="E7" s="774"/>
      <c r="F7" s="774"/>
      <c r="G7" s="774"/>
      <c r="H7" s="774"/>
      <c r="I7" s="774"/>
      <c r="J7" s="774"/>
      <c r="K7" s="774"/>
      <c r="L7" s="774"/>
      <c r="M7" s="774"/>
      <c r="N7" s="774"/>
      <c r="O7" s="774"/>
      <c r="P7" s="774"/>
      <c r="Q7" s="774"/>
      <c r="R7" s="774"/>
      <c r="S7" s="774"/>
      <c r="T7" s="17"/>
      <c r="U7" s="17"/>
      <c r="V7" s="17"/>
      <c r="W7" s="17"/>
      <c r="X7" s="17"/>
      <c r="Y7" s="17"/>
      <c r="Z7" s="17"/>
      <c r="AA7" s="17"/>
      <c r="AB7" s="17"/>
      <c r="AC7" s="17"/>
      <c r="AD7" s="17"/>
      <c r="AE7" s="17"/>
      <c r="AF7" s="17"/>
      <c r="AG7" s="17"/>
      <c r="AH7" s="17"/>
      <c r="AI7" s="17"/>
      <c r="AJ7" s="17"/>
      <c r="AK7" s="17"/>
      <c r="AL7" s="17"/>
      <c r="AM7" s="17"/>
      <c r="AN7" s="17"/>
      <c r="AO7" s="17"/>
      <c r="AP7" s="17"/>
      <c r="AQ7" s="17"/>
      <c r="AR7" s="17"/>
      <c r="AS7" s="133"/>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8"/>
      <c r="CT7" s="18"/>
      <c r="CU7" s="18"/>
      <c r="CV7" s="18"/>
      <c r="CW7" s="18"/>
    </row>
    <row r="8" spans="2:101" s="16" customFormat="1" ht="16.149999999999999" customHeight="1" x14ac:dyDescent="0.25">
      <c r="B8" s="775"/>
      <c r="C8" s="774"/>
      <c r="D8" s="774"/>
      <c r="E8" s="774"/>
      <c r="F8" s="774"/>
      <c r="G8" s="774"/>
      <c r="H8" s="774"/>
      <c r="I8" s="774"/>
      <c r="J8" s="774"/>
      <c r="K8" s="774"/>
      <c r="L8" s="774"/>
      <c r="M8" s="774"/>
      <c r="N8" s="774"/>
      <c r="O8" s="774"/>
      <c r="P8" s="774"/>
      <c r="Q8" s="774"/>
      <c r="R8" s="774"/>
      <c r="S8" s="774"/>
      <c r="T8" s="17"/>
      <c r="U8" s="17"/>
      <c r="V8" s="17"/>
      <c r="W8" s="17"/>
      <c r="X8" s="17"/>
      <c r="Y8" s="17"/>
      <c r="Z8" s="17"/>
      <c r="AA8" s="17"/>
      <c r="AB8" s="17"/>
      <c r="AC8" s="17"/>
      <c r="AD8" s="17"/>
      <c r="AE8" s="17"/>
      <c r="AF8" s="17"/>
      <c r="AG8" s="17"/>
      <c r="AH8" s="17"/>
      <c r="AI8" s="17"/>
      <c r="AJ8" s="17"/>
      <c r="AK8" s="17"/>
      <c r="AL8" s="17"/>
      <c r="AM8" s="17"/>
      <c r="AN8" s="17"/>
      <c r="AO8" s="17"/>
      <c r="AP8" s="17"/>
      <c r="AQ8" s="17"/>
      <c r="AR8" s="17"/>
      <c r="AS8" s="133"/>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8"/>
      <c r="CT8" s="18"/>
      <c r="CU8" s="18"/>
      <c r="CV8" s="18"/>
      <c r="CW8" s="18"/>
    </row>
    <row r="9" spans="2:101" s="16" customFormat="1" ht="16.149999999999999" customHeight="1" x14ac:dyDescent="0.25">
      <c r="B9" s="21"/>
      <c r="C9" s="559"/>
      <c r="D9" s="20"/>
      <c r="E9" s="20"/>
      <c r="F9" s="571"/>
      <c r="G9" s="20"/>
      <c r="H9" s="25"/>
      <c r="I9" s="566"/>
      <c r="J9" s="20"/>
      <c r="K9" s="20"/>
      <c r="L9" s="20"/>
      <c r="M9" s="20"/>
      <c r="N9" s="20"/>
      <c r="O9" s="20"/>
      <c r="P9" s="20"/>
      <c r="Q9" s="20"/>
      <c r="R9" s="20"/>
      <c r="S9" s="20"/>
      <c r="T9" s="17"/>
      <c r="U9" s="17"/>
      <c r="V9" s="17"/>
      <c r="W9" s="17"/>
      <c r="X9" s="17"/>
      <c r="Y9" s="17"/>
      <c r="Z9" s="17"/>
      <c r="AA9" s="17"/>
      <c r="AB9" s="17"/>
      <c r="AC9" s="17"/>
      <c r="AD9" s="17"/>
      <c r="AE9" s="17"/>
      <c r="AF9" s="17"/>
      <c r="AG9" s="17"/>
      <c r="AH9" s="17"/>
      <c r="AI9" s="17"/>
      <c r="AJ9" s="17"/>
      <c r="AK9" s="17"/>
      <c r="AL9" s="17"/>
      <c r="AM9" s="17"/>
      <c r="AN9" s="17"/>
      <c r="AO9" s="17"/>
      <c r="AP9" s="17"/>
      <c r="AQ9" s="17"/>
      <c r="AR9" s="17"/>
      <c r="AS9" s="133"/>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8"/>
      <c r="CT9" s="18"/>
      <c r="CU9" s="18"/>
      <c r="CV9" s="18"/>
      <c r="CW9" s="18"/>
    </row>
    <row r="10" spans="2:101" s="16" customFormat="1" ht="16.149999999999999" customHeight="1" x14ac:dyDescent="0.25">
      <c r="B10" s="21"/>
      <c r="C10" s="559"/>
      <c r="D10" s="20"/>
      <c r="E10" s="20"/>
      <c r="F10" s="571"/>
      <c r="G10" s="20"/>
      <c r="H10" s="25"/>
      <c r="I10" s="566"/>
      <c r="J10" s="20"/>
      <c r="K10" s="20"/>
      <c r="L10" s="20"/>
      <c r="M10" s="20"/>
      <c r="N10" s="20"/>
      <c r="O10" s="20"/>
      <c r="P10" s="20"/>
      <c r="Q10" s="20"/>
      <c r="R10" s="20"/>
      <c r="S10" s="20"/>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33"/>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8"/>
      <c r="CT10" s="18"/>
      <c r="CU10" s="18"/>
      <c r="CV10" s="18"/>
      <c r="CW10" s="18"/>
    </row>
    <row r="11" spans="2:101" s="16" customFormat="1" ht="16.149999999999999" customHeight="1" x14ac:dyDescent="0.25">
      <c r="B11" s="21"/>
      <c r="C11" s="559"/>
      <c r="D11" s="20"/>
      <c r="E11" s="20"/>
      <c r="F11" s="571"/>
      <c r="G11" s="20"/>
      <c r="H11" s="25"/>
      <c r="I11" s="566"/>
      <c r="J11" s="20"/>
      <c r="K11" s="20"/>
      <c r="L11" s="20"/>
      <c r="M11" s="20"/>
      <c r="N11" s="20"/>
      <c r="O11" s="20"/>
      <c r="P11" s="20"/>
      <c r="Q11" s="20"/>
      <c r="R11" s="20"/>
      <c r="S11" s="20"/>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33"/>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8"/>
      <c r="CT11" s="18"/>
      <c r="CU11" s="18"/>
      <c r="CV11" s="18"/>
      <c r="CW11" s="18"/>
    </row>
    <row r="12" spans="2:101" s="16" customFormat="1" ht="16.149999999999999" customHeight="1" x14ac:dyDescent="0.25">
      <c r="B12" s="21"/>
      <c r="C12" s="559"/>
      <c r="D12" s="20"/>
      <c r="E12" s="20"/>
      <c r="F12" s="571"/>
      <c r="G12" s="20"/>
      <c r="H12" s="25"/>
      <c r="I12" s="566"/>
      <c r="J12" s="20"/>
      <c r="K12" s="20"/>
      <c r="L12" s="20"/>
      <c r="M12" s="20"/>
      <c r="N12" s="20"/>
      <c r="O12" s="20"/>
      <c r="P12" s="20"/>
      <c r="Q12" s="20"/>
      <c r="R12" s="20"/>
      <c r="S12" s="20"/>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33"/>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8"/>
      <c r="CT12" s="18"/>
      <c r="CU12" s="18"/>
      <c r="CV12" s="18"/>
      <c r="CW12" s="18"/>
    </row>
    <row r="13" spans="2:101" x14ac:dyDescent="0.25">
      <c r="Q13" s="797" t="s">
        <v>655</v>
      </c>
      <c r="R13" s="797"/>
      <c r="S13" s="797"/>
      <c r="T13" s="797"/>
      <c r="U13" s="797"/>
      <c r="V13" s="797" t="s">
        <v>656</v>
      </c>
      <c r="W13" s="797"/>
      <c r="X13" s="797"/>
      <c r="Y13" s="797"/>
      <c r="Z13" s="797"/>
      <c r="AA13" s="797" t="s">
        <v>657</v>
      </c>
      <c r="AB13" s="797"/>
      <c r="AC13" s="797"/>
      <c r="AD13" s="797"/>
      <c r="AE13" s="797"/>
      <c r="AF13" s="797" t="s">
        <v>658</v>
      </c>
      <c r="AG13" s="797"/>
      <c r="AH13" s="797"/>
      <c r="AI13" s="797"/>
      <c r="AJ13" s="797"/>
      <c r="AK13" s="797" t="s">
        <v>659</v>
      </c>
      <c r="AL13" s="797"/>
      <c r="AM13" s="797"/>
      <c r="AN13" s="797"/>
      <c r="AO13" s="797"/>
      <c r="AP13" s="797" t="s">
        <v>660</v>
      </c>
      <c r="AQ13" s="797"/>
      <c r="AR13" s="797"/>
      <c r="AS13" s="797"/>
      <c r="AT13" s="797"/>
      <c r="AU13" s="797" t="s">
        <v>661</v>
      </c>
      <c r="AV13" s="797"/>
      <c r="AW13" s="797"/>
      <c r="AX13" s="797"/>
      <c r="AY13" s="797"/>
      <c r="AZ13" s="797" t="s">
        <v>662</v>
      </c>
      <c r="BA13" s="797"/>
      <c r="BB13" s="797"/>
      <c r="BC13" s="797"/>
      <c r="BD13" s="797"/>
      <c r="BE13" s="797" t="s">
        <v>663</v>
      </c>
      <c r="BF13" s="797"/>
      <c r="BG13" s="797"/>
      <c r="BH13" s="797"/>
      <c r="BI13" s="797"/>
      <c r="BJ13" s="797" t="s">
        <v>664</v>
      </c>
      <c r="BK13" s="797"/>
      <c r="BL13" s="797"/>
      <c r="BM13" s="797"/>
      <c r="BN13" s="797"/>
      <c r="BO13" s="757" t="s">
        <v>765</v>
      </c>
      <c r="BP13" s="757"/>
      <c r="BQ13" s="757"/>
      <c r="BR13" s="757"/>
      <c r="BS13" s="757"/>
      <c r="BT13" s="757" t="s">
        <v>766</v>
      </c>
      <c r="BU13" s="757"/>
      <c r="BV13" s="757"/>
      <c r="BW13" s="757"/>
      <c r="BX13" s="757"/>
      <c r="BY13" s="757" t="s">
        <v>655</v>
      </c>
      <c r="BZ13" s="757"/>
      <c r="CA13" s="757"/>
      <c r="CB13" s="757"/>
      <c r="CC13" s="757"/>
    </row>
    <row r="14" spans="2:101" x14ac:dyDescent="0.25">
      <c r="B14" s="782" t="s">
        <v>191</v>
      </c>
      <c r="C14" s="780" t="s">
        <v>0</v>
      </c>
      <c r="D14" s="782" t="s">
        <v>1</v>
      </c>
      <c r="E14" s="782" t="s">
        <v>2</v>
      </c>
      <c r="F14" s="813" t="s">
        <v>3</v>
      </c>
      <c r="G14" s="782" t="s">
        <v>4</v>
      </c>
      <c r="H14" s="778" t="s">
        <v>5</v>
      </c>
      <c r="I14" s="788"/>
      <c r="J14" s="786" t="s">
        <v>6</v>
      </c>
      <c r="K14" s="787"/>
      <c r="L14" s="782" t="s">
        <v>7</v>
      </c>
      <c r="M14" s="782" t="s">
        <v>8</v>
      </c>
      <c r="N14" s="782" t="s">
        <v>9</v>
      </c>
      <c r="O14" s="782" t="s">
        <v>10</v>
      </c>
      <c r="P14" s="782" t="s">
        <v>11</v>
      </c>
      <c r="Q14" s="770" t="s">
        <v>654</v>
      </c>
      <c r="R14" s="769" t="s">
        <v>653</v>
      </c>
      <c r="S14" s="769"/>
      <c r="T14" s="769"/>
      <c r="U14" s="769"/>
      <c r="V14" s="770" t="s">
        <v>654</v>
      </c>
      <c r="W14" s="769" t="s">
        <v>653</v>
      </c>
      <c r="X14" s="769"/>
      <c r="Y14" s="769"/>
      <c r="Z14" s="769"/>
      <c r="AA14" s="770" t="s">
        <v>654</v>
      </c>
      <c r="AB14" s="769" t="s">
        <v>653</v>
      </c>
      <c r="AC14" s="769"/>
      <c r="AD14" s="769"/>
      <c r="AE14" s="769"/>
      <c r="AF14" s="770" t="s">
        <v>654</v>
      </c>
      <c r="AG14" s="769" t="s">
        <v>653</v>
      </c>
      <c r="AH14" s="769"/>
      <c r="AI14" s="769"/>
      <c r="AJ14" s="769"/>
      <c r="AK14" s="770" t="s">
        <v>654</v>
      </c>
      <c r="AL14" s="769" t="s">
        <v>653</v>
      </c>
      <c r="AM14" s="769"/>
      <c r="AN14" s="769"/>
      <c r="AO14" s="769"/>
      <c r="AP14" s="770" t="s">
        <v>654</v>
      </c>
      <c r="AQ14" s="769" t="s">
        <v>653</v>
      </c>
      <c r="AR14" s="769"/>
      <c r="AS14" s="769"/>
      <c r="AT14" s="769"/>
      <c r="AU14" s="770" t="s">
        <v>654</v>
      </c>
      <c r="AV14" s="769" t="s">
        <v>653</v>
      </c>
      <c r="AW14" s="769"/>
      <c r="AX14" s="769"/>
      <c r="AY14" s="769"/>
      <c r="AZ14" s="770" t="s">
        <v>654</v>
      </c>
      <c r="BA14" s="769" t="s">
        <v>653</v>
      </c>
      <c r="BB14" s="769"/>
      <c r="BC14" s="769"/>
      <c r="BD14" s="769"/>
      <c r="BE14" s="770" t="s">
        <v>654</v>
      </c>
      <c r="BF14" s="769" t="s">
        <v>653</v>
      </c>
      <c r="BG14" s="769"/>
      <c r="BH14" s="769"/>
      <c r="BI14" s="769"/>
      <c r="BJ14" s="770" t="s">
        <v>654</v>
      </c>
      <c r="BK14" s="769" t="s">
        <v>653</v>
      </c>
      <c r="BL14" s="769"/>
      <c r="BM14" s="769"/>
      <c r="BN14" s="769"/>
      <c r="BO14" s="737" t="s">
        <v>654</v>
      </c>
      <c r="BP14" s="738" t="s">
        <v>653</v>
      </c>
      <c r="BQ14" s="738"/>
      <c r="BR14" s="738"/>
      <c r="BS14" s="738"/>
      <c r="BT14" s="737" t="s">
        <v>654</v>
      </c>
      <c r="BU14" s="738" t="s">
        <v>653</v>
      </c>
      <c r="BV14" s="738"/>
      <c r="BW14" s="738"/>
      <c r="BX14" s="738"/>
      <c r="BY14" s="737" t="s">
        <v>654</v>
      </c>
      <c r="BZ14" s="738" t="s">
        <v>653</v>
      </c>
      <c r="CA14" s="738"/>
      <c r="CB14" s="738"/>
      <c r="CC14" s="738"/>
    </row>
    <row r="15" spans="2:101" x14ac:dyDescent="0.25">
      <c r="B15" s="783"/>
      <c r="C15" s="781"/>
      <c r="D15" s="783"/>
      <c r="E15" s="783"/>
      <c r="F15" s="814"/>
      <c r="G15" s="783"/>
      <c r="H15" s="779"/>
      <c r="I15" s="789"/>
      <c r="J15" s="1" t="s">
        <v>12</v>
      </c>
      <c r="K15" s="1" t="s">
        <v>13</v>
      </c>
      <c r="L15" s="783"/>
      <c r="M15" s="783"/>
      <c r="N15" s="783"/>
      <c r="O15" s="783"/>
      <c r="P15" s="783"/>
      <c r="Q15" s="770"/>
      <c r="R15" s="5" t="s">
        <v>649</v>
      </c>
      <c r="S15" s="5" t="s">
        <v>650</v>
      </c>
      <c r="T15" s="5" t="s">
        <v>651</v>
      </c>
      <c r="U15" s="5" t="s">
        <v>652</v>
      </c>
      <c r="V15" s="770"/>
      <c r="W15" s="5" t="s">
        <v>649</v>
      </c>
      <c r="X15" s="5" t="s">
        <v>650</v>
      </c>
      <c r="Y15" s="5" t="s">
        <v>651</v>
      </c>
      <c r="Z15" s="5" t="s">
        <v>652</v>
      </c>
      <c r="AA15" s="770"/>
      <c r="AB15" s="5" t="s">
        <v>649</v>
      </c>
      <c r="AC15" s="5" t="s">
        <v>650</v>
      </c>
      <c r="AD15" s="5" t="s">
        <v>651</v>
      </c>
      <c r="AE15" s="5" t="s">
        <v>652</v>
      </c>
      <c r="AF15" s="770"/>
      <c r="AG15" s="5" t="s">
        <v>649</v>
      </c>
      <c r="AH15" s="5" t="s">
        <v>650</v>
      </c>
      <c r="AI15" s="5" t="s">
        <v>651</v>
      </c>
      <c r="AJ15" s="5" t="s">
        <v>652</v>
      </c>
      <c r="AK15" s="770"/>
      <c r="AL15" s="5" t="s">
        <v>649</v>
      </c>
      <c r="AM15" s="5" t="s">
        <v>650</v>
      </c>
      <c r="AN15" s="5" t="s">
        <v>651</v>
      </c>
      <c r="AO15" s="5" t="s">
        <v>652</v>
      </c>
      <c r="AP15" s="770"/>
      <c r="AQ15" s="5" t="s">
        <v>649</v>
      </c>
      <c r="AR15" s="5" t="s">
        <v>650</v>
      </c>
      <c r="AS15" s="134" t="s">
        <v>651</v>
      </c>
      <c r="AT15" s="5" t="s">
        <v>652</v>
      </c>
      <c r="AU15" s="770"/>
      <c r="AV15" s="5" t="s">
        <v>649</v>
      </c>
      <c r="AW15" s="5" t="s">
        <v>650</v>
      </c>
      <c r="AX15" s="5" t="s">
        <v>651</v>
      </c>
      <c r="AY15" s="5" t="s">
        <v>652</v>
      </c>
      <c r="AZ15" s="770"/>
      <c r="BA15" s="5" t="s">
        <v>649</v>
      </c>
      <c r="BB15" s="5" t="s">
        <v>650</v>
      </c>
      <c r="BC15" s="5" t="s">
        <v>651</v>
      </c>
      <c r="BD15" s="5" t="s">
        <v>652</v>
      </c>
      <c r="BE15" s="770"/>
      <c r="BF15" s="5" t="s">
        <v>649</v>
      </c>
      <c r="BG15" s="5" t="s">
        <v>650</v>
      </c>
      <c r="BH15" s="5" t="s">
        <v>651</v>
      </c>
      <c r="BI15" s="5" t="s">
        <v>652</v>
      </c>
      <c r="BJ15" s="770"/>
      <c r="BK15" s="5" t="s">
        <v>649</v>
      </c>
      <c r="BL15" s="5" t="s">
        <v>650</v>
      </c>
      <c r="BM15" s="5" t="s">
        <v>651</v>
      </c>
      <c r="BN15" s="5" t="s">
        <v>652</v>
      </c>
      <c r="BO15" s="756"/>
      <c r="BP15" s="39" t="s">
        <v>649</v>
      </c>
      <c r="BQ15" s="39" t="s">
        <v>650</v>
      </c>
      <c r="BR15" s="39" t="s">
        <v>651</v>
      </c>
      <c r="BS15" s="39" t="s">
        <v>652</v>
      </c>
      <c r="BT15" s="756"/>
      <c r="BU15" s="39" t="s">
        <v>649</v>
      </c>
      <c r="BV15" s="39" t="s">
        <v>650</v>
      </c>
      <c r="BW15" s="39" t="s">
        <v>651</v>
      </c>
      <c r="BX15" s="39" t="s">
        <v>652</v>
      </c>
      <c r="BY15" s="756"/>
      <c r="BZ15" s="39" t="s">
        <v>649</v>
      </c>
      <c r="CA15" s="39" t="s">
        <v>650</v>
      </c>
      <c r="CB15" s="39" t="s">
        <v>651</v>
      </c>
      <c r="CC15" s="39" t="s">
        <v>652</v>
      </c>
    </row>
    <row r="16" spans="2:101" s="4" customFormat="1" ht="75" x14ac:dyDescent="0.25">
      <c r="B16" s="795" t="s">
        <v>736</v>
      </c>
      <c r="C16" s="796" t="s">
        <v>737</v>
      </c>
      <c r="D16" s="795" t="s">
        <v>205</v>
      </c>
      <c r="E16" s="795" t="s">
        <v>206</v>
      </c>
      <c r="F16" s="815" t="s">
        <v>712</v>
      </c>
      <c r="G16" s="795" t="s">
        <v>216</v>
      </c>
      <c r="H16" s="29" t="s">
        <v>738</v>
      </c>
      <c r="I16" s="554" t="s">
        <v>220</v>
      </c>
      <c r="J16" s="2" t="s">
        <v>251</v>
      </c>
      <c r="K16" s="2" t="s">
        <v>252</v>
      </c>
      <c r="L16" s="11" t="s">
        <v>36</v>
      </c>
      <c r="M16" s="2" t="s">
        <v>261</v>
      </c>
      <c r="N16" s="2" t="s">
        <v>43</v>
      </c>
      <c r="O16" s="10">
        <v>43160</v>
      </c>
      <c r="P16" s="10">
        <v>43465</v>
      </c>
      <c r="Q16" s="40"/>
      <c r="R16" s="82"/>
      <c r="S16" s="82"/>
      <c r="T16" s="447"/>
      <c r="U16" s="40"/>
      <c r="V16" s="40"/>
      <c r="W16" s="40"/>
      <c r="X16" s="40"/>
      <c r="Y16" s="77"/>
      <c r="Z16" s="40"/>
      <c r="AA16" s="33"/>
      <c r="AB16" s="33"/>
      <c r="AC16" s="40"/>
      <c r="AD16" s="77"/>
      <c r="AE16" s="33"/>
      <c r="AF16" s="40"/>
      <c r="AG16" s="40"/>
      <c r="AH16" s="40"/>
      <c r="AI16" s="77"/>
      <c r="AJ16" s="40"/>
      <c r="AK16" s="40"/>
      <c r="AL16" s="40"/>
      <c r="AM16" s="40"/>
      <c r="AN16" s="77"/>
      <c r="AO16" s="40"/>
      <c r="AP16" s="99">
        <v>43348</v>
      </c>
      <c r="AQ16" s="33">
        <v>0</v>
      </c>
      <c r="AR16" s="156">
        <v>5</v>
      </c>
      <c r="AS16" s="79">
        <f>+AQ16/AR16</f>
        <v>0</v>
      </c>
      <c r="AT16" s="33" t="s">
        <v>823</v>
      </c>
      <c r="AU16" s="40"/>
      <c r="AV16" s="40"/>
      <c r="AW16" s="40"/>
      <c r="AX16" s="77"/>
      <c r="AY16" s="40"/>
      <c r="AZ16" s="40"/>
      <c r="BA16" s="40"/>
      <c r="BB16" s="40"/>
      <c r="BC16" s="77"/>
      <c r="BD16" s="40"/>
      <c r="BE16" s="36"/>
      <c r="BF16" s="36"/>
      <c r="BG16" s="40"/>
      <c r="BH16" s="77" t="e">
        <v>#DIV/0!</v>
      </c>
      <c r="BI16" s="36"/>
      <c r="BJ16" s="40"/>
      <c r="BK16" s="40"/>
      <c r="BL16" s="40"/>
      <c r="BM16" s="77"/>
      <c r="BN16" s="40"/>
      <c r="BO16" s="40"/>
      <c r="BP16" s="40"/>
      <c r="BQ16" s="40"/>
      <c r="BR16" s="77"/>
      <c r="BS16" s="40"/>
      <c r="BT16" s="36"/>
      <c r="BU16" s="36"/>
      <c r="BV16" s="40"/>
      <c r="BW16" s="77" t="e">
        <v>#DIV/0!</v>
      </c>
      <c r="BX16" s="36"/>
      <c r="BY16" s="40"/>
      <c r="BZ16" s="40"/>
    </row>
    <row r="17" spans="2:81" s="4" customFormat="1" ht="60" x14ac:dyDescent="0.25">
      <c r="B17" s="795"/>
      <c r="C17" s="796"/>
      <c r="D17" s="795"/>
      <c r="E17" s="795"/>
      <c r="F17" s="815"/>
      <c r="G17" s="795"/>
      <c r="H17" s="29" t="s">
        <v>739</v>
      </c>
      <c r="I17" s="554" t="s">
        <v>221</v>
      </c>
      <c r="J17" s="2" t="s">
        <v>253</v>
      </c>
      <c r="K17" s="2" t="s">
        <v>251</v>
      </c>
      <c r="L17" s="11" t="s">
        <v>36</v>
      </c>
      <c r="M17" s="2" t="s">
        <v>262</v>
      </c>
      <c r="N17" s="2" t="s">
        <v>43</v>
      </c>
      <c r="O17" s="10">
        <v>43160</v>
      </c>
      <c r="P17" s="10">
        <v>43465</v>
      </c>
      <c r="Q17" s="40"/>
      <c r="R17" s="40"/>
      <c r="S17" s="40"/>
      <c r="T17" s="77"/>
      <c r="U17" s="40"/>
      <c r="V17" s="40"/>
      <c r="W17" s="40"/>
      <c r="X17" s="40"/>
      <c r="Y17" s="77"/>
      <c r="Z17" s="40"/>
      <c r="AA17" s="33"/>
      <c r="AB17" s="33"/>
      <c r="AC17" s="40"/>
      <c r="AD17" s="77"/>
      <c r="AE17" s="33"/>
      <c r="AF17" s="40"/>
      <c r="AG17" s="40"/>
      <c r="AH17" s="40"/>
      <c r="AI17" s="77"/>
      <c r="AJ17" s="40"/>
      <c r="AK17" s="40"/>
      <c r="AL17" s="40"/>
      <c r="AM17" s="40"/>
      <c r="AN17" s="77"/>
      <c r="AO17" s="40"/>
      <c r="AP17" s="99">
        <v>43348</v>
      </c>
      <c r="AQ17" s="33">
        <v>0</v>
      </c>
      <c r="AR17" s="156">
        <v>5</v>
      </c>
      <c r="AS17" s="79">
        <f>+AQ17/AR17</f>
        <v>0</v>
      </c>
      <c r="AT17" s="33" t="s">
        <v>823</v>
      </c>
      <c r="AU17" s="40"/>
      <c r="AV17" s="40"/>
      <c r="AW17" s="40"/>
      <c r="AX17" s="77"/>
      <c r="AY17" s="40"/>
      <c r="AZ17" s="40"/>
      <c r="BA17" s="40"/>
      <c r="BB17" s="40"/>
      <c r="BC17" s="77"/>
      <c r="BD17" s="40"/>
      <c r="BE17" s="36"/>
      <c r="BF17" s="36"/>
      <c r="BG17" s="40"/>
      <c r="BH17" s="77" t="e">
        <v>#DIV/0!</v>
      </c>
      <c r="BI17" s="36"/>
      <c r="BJ17" s="40"/>
      <c r="BK17" s="40"/>
      <c r="BL17" s="40"/>
      <c r="BM17" s="77"/>
      <c r="BN17" s="40"/>
      <c r="BO17" s="40"/>
      <c r="BP17" s="40"/>
      <c r="BQ17" s="40"/>
      <c r="BR17" s="77"/>
      <c r="BS17" s="40"/>
      <c r="BT17" s="36"/>
      <c r="BU17" s="36"/>
      <c r="BV17" s="40"/>
      <c r="BW17" s="77" t="e">
        <v>#DIV/0!</v>
      </c>
      <c r="BX17" s="36"/>
      <c r="BY17" s="40"/>
      <c r="BZ17" s="40"/>
    </row>
    <row r="18" spans="2:81" s="4" customFormat="1" ht="135" x14ac:dyDescent="0.25">
      <c r="B18" s="795"/>
      <c r="C18" s="796"/>
      <c r="D18" s="795"/>
      <c r="E18" s="795"/>
      <c r="F18" s="573" t="s">
        <v>213</v>
      </c>
      <c r="G18" s="2" t="s">
        <v>217</v>
      </c>
      <c r="H18" s="29" t="s">
        <v>740</v>
      </c>
      <c r="I18" s="554" t="s">
        <v>222</v>
      </c>
      <c r="J18" s="2" t="s">
        <v>254</v>
      </c>
      <c r="K18" s="2" t="s">
        <v>255</v>
      </c>
      <c r="L18" s="11" t="s">
        <v>36</v>
      </c>
      <c r="M18" s="2" t="s">
        <v>263</v>
      </c>
      <c r="N18" s="2" t="s">
        <v>43</v>
      </c>
      <c r="O18" s="10">
        <v>43160</v>
      </c>
      <c r="P18" s="10">
        <v>43465</v>
      </c>
      <c r="Q18" s="40"/>
      <c r="R18" s="40"/>
      <c r="S18" s="40"/>
      <c r="T18" s="77"/>
      <c r="U18" s="40"/>
      <c r="V18" s="40"/>
      <c r="W18" s="40"/>
      <c r="X18" s="40"/>
      <c r="Y18" s="77"/>
      <c r="Z18" s="40"/>
      <c r="AA18" s="33"/>
      <c r="AB18" s="33"/>
      <c r="AC18" s="40"/>
      <c r="AD18" s="77"/>
      <c r="AE18" s="33"/>
      <c r="AF18" s="40"/>
      <c r="AG18" s="40"/>
      <c r="AH18" s="40"/>
      <c r="AI18" s="77"/>
      <c r="AJ18" s="40"/>
      <c r="AK18" s="40"/>
      <c r="AL18" s="40"/>
      <c r="AM18" s="40"/>
      <c r="AN18" s="77"/>
      <c r="AO18" s="40"/>
      <c r="AP18" s="99">
        <v>43348</v>
      </c>
      <c r="AQ18" s="33">
        <v>0</v>
      </c>
      <c r="AR18" s="156">
        <v>5</v>
      </c>
      <c r="AS18" s="79">
        <f>+AQ18/AR18</f>
        <v>0</v>
      </c>
      <c r="AT18" s="33" t="s">
        <v>823</v>
      </c>
      <c r="AU18" s="40"/>
      <c r="AV18" s="40"/>
      <c r="AW18" s="40"/>
      <c r="AX18" s="77"/>
      <c r="AY18" s="40"/>
      <c r="AZ18" s="40"/>
      <c r="BA18" s="40"/>
      <c r="BB18" s="40"/>
      <c r="BC18" s="77"/>
      <c r="BD18" s="40"/>
      <c r="BE18" s="36"/>
      <c r="BF18" s="36"/>
      <c r="BG18" s="40"/>
      <c r="BH18" s="77" t="e">
        <v>#DIV/0!</v>
      </c>
      <c r="BI18" s="36"/>
      <c r="BJ18" s="40"/>
      <c r="BK18" s="40"/>
      <c r="BL18" s="40"/>
      <c r="BM18" s="77"/>
      <c r="BN18" s="40"/>
      <c r="BO18" s="40"/>
      <c r="BP18" s="40"/>
      <c r="BQ18" s="40"/>
      <c r="BR18" s="77"/>
      <c r="BS18" s="40"/>
      <c r="BT18" s="36"/>
      <c r="BU18" s="36"/>
      <c r="BV18" s="40"/>
      <c r="BW18" s="77" t="e">
        <v>#DIV/0!</v>
      </c>
      <c r="BX18" s="36"/>
      <c r="BY18" s="40"/>
      <c r="BZ18" s="40"/>
    </row>
    <row r="19" spans="2:81" s="4" customFormat="1" ht="105" x14ac:dyDescent="0.25">
      <c r="B19" s="795"/>
      <c r="C19" s="796"/>
      <c r="D19" s="795"/>
      <c r="E19" s="795"/>
      <c r="F19" s="573" t="s">
        <v>214</v>
      </c>
      <c r="G19" s="2" t="s">
        <v>218</v>
      </c>
      <c r="H19" s="29" t="s">
        <v>741</v>
      </c>
      <c r="I19" s="554" t="s">
        <v>223</v>
      </c>
      <c r="J19" s="2" t="s">
        <v>256</v>
      </c>
      <c r="K19" s="2" t="s">
        <v>257</v>
      </c>
      <c r="L19" s="11" t="s">
        <v>36</v>
      </c>
      <c r="M19" s="2" t="s">
        <v>264</v>
      </c>
      <c r="N19" s="2" t="s">
        <v>43</v>
      </c>
      <c r="O19" s="10">
        <v>43160</v>
      </c>
      <c r="P19" s="10">
        <v>43465</v>
      </c>
      <c r="Q19" s="40"/>
      <c r="R19" s="40"/>
      <c r="S19" s="40"/>
      <c r="T19" s="77"/>
      <c r="U19" s="40"/>
      <c r="V19" s="40"/>
      <c r="W19" s="40"/>
      <c r="X19" s="40"/>
      <c r="Y19" s="77"/>
      <c r="Z19" s="40"/>
      <c r="AA19" s="33"/>
      <c r="AB19" s="33"/>
      <c r="AC19" s="40"/>
      <c r="AD19" s="77"/>
      <c r="AE19" s="33"/>
      <c r="AF19" s="40"/>
      <c r="AG19" s="40"/>
      <c r="AH19" s="40"/>
      <c r="AI19" s="77"/>
      <c r="AJ19" s="40"/>
      <c r="AK19" s="40"/>
      <c r="AL19" s="40"/>
      <c r="AM19" s="40"/>
      <c r="AN19" s="77"/>
      <c r="AO19" s="40"/>
      <c r="AP19" s="99">
        <v>43348</v>
      </c>
      <c r="AQ19" s="33">
        <v>0</v>
      </c>
      <c r="AR19" s="156">
        <v>5</v>
      </c>
      <c r="AS19" s="79">
        <f>+AQ19/AR19</f>
        <v>0</v>
      </c>
      <c r="AT19" s="33" t="s">
        <v>823</v>
      </c>
      <c r="AU19" s="40"/>
      <c r="AV19" s="40"/>
      <c r="AW19" s="40"/>
      <c r="AX19" s="77"/>
      <c r="AY19" s="40"/>
      <c r="AZ19" s="40"/>
      <c r="BA19" s="40"/>
      <c r="BB19" s="40"/>
      <c r="BC19" s="77"/>
      <c r="BD19" s="40"/>
      <c r="BE19" s="36"/>
      <c r="BF19" s="36"/>
      <c r="BG19" s="40"/>
      <c r="BH19" s="77" t="e">
        <v>#DIV/0!</v>
      </c>
      <c r="BI19" s="36"/>
      <c r="BJ19" s="40"/>
      <c r="BK19" s="40"/>
      <c r="BL19" s="40"/>
      <c r="BM19" s="77"/>
      <c r="BN19" s="40"/>
      <c r="BO19" s="40"/>
      <c r="BP19" s="40"/>
      <c r="BQ19" s="40"/>
      <c r="BR19" s="77"/>
      <c r="BS19" s="40"/>
      <c r="BT19" s="36"/>
      <c r="BU19" s="36"/>
      <c r="BV19" s="40"/>
      <c r="BW19" s="77" t="e">
        <v>#DIV/0!</v>
      </c>
      <c r="BX19" s="36"/>
      <c r="BY19" s="40"/>
      <c r="BZ19" s="40"/>
    </row>
    <row r="20" spans="2:81" s="4" customFormat="1" ht="75" x14ac:dyDescent="0.25">
      <c r="B20" s="795"/>
      <c r="C20" s="796"/>
      <c r="D20" s="795"/>
      <c r="E20" s="795"/>
      <c r="F20" s="573" t="s">
        <v>215</v>
      </c>
      <c r="G20" s="2" t="s">
        <v>219</v>
      </c>
      <c r="H20" s="29" t="s">
        <v>742</v>
      </c>
      <c r="I20" s="554" t="s">
        <v>258</v>
      </c>
      <c r="J20" s="2" t="s">
        <v>259</v>
      </c>
      <c r="K20" s="2" t="s">
        <v>260</v>
      </c>
      <c r="L20" s="11" t="s">
        <v>36</v>
      </c>
      <c r="M20" s="2" t="s">
        <v>265</v>
      </c>
      <c r="N20" s="2" t="s">
        <v>43</v>
      </c>
      <c r="O20" s="10">
        <v>43160</v>
      </c>
      <c r="P20" s="10">
        <v>43465</v>
      </c>
      <c r="Q20" s="40"/>
      <c r="R20" s="40"/>
      <c r="S20" s="40"/>
      <c r="T20" s="77"/>
      <c r="U20" s="40"/>
      <c r="V20" s="40"/>
      <c r="W20" s="40"/>
      <c r="X20" s="40"/>
      <c r="Y20" s="77"/>
      <c r="Z20" s="40"/>
      <c r="AA20" s="40"/>
      <c r="AB20" s="40"/>
      <c r="AC20" s="40"/>
      <c r="AD20" s="77"/>
      <c r="AE20" s="40"/>
      <c r="AF20" s="40"/>
      <c r="AG20" s="40"/>
      <c r="AH20" s="40"/>
      <c r="AI20" s="77"/>
      <c r="AJ20" s="40"/>
      <c r="AK20" s="40"/>
      <c r="AL20" s="40"/>
      <c r="AM20" s="40"/>
      <c r="AN20" s="77"/>
      <c r="AO20" s="40"/>
      <c r="AP20" s="99">
        <v>43348</v>
      </c>
      <c r="AQ20" s="33">
        <v>0</v>
      </c>
      <c r="AR20" s="156">
        <v>5</v>
      </c>
      <c r="AS20" s="79">
        <f>+AQ20/AR20</f>
        <v>0</v>
      </c>
      <c r="AT20" s="33" t="s">
        <v>823</v>
      </c>
      <c r="AU20" s="40"/>
      <c r="AV20" s="40"/>
      <c r="AW20" s="40"/>
      <c r="AX20" s="77"/>
      <c r="AY20" s="40"/>
      <c r="AZ20" s="40"/>
      <c r="BA20" s="40"/>
      <c r="BB20" s="40"/>
      <c r="BC20" s="77"/>
      <c r="BD20" s="40"/>
      <c r="BE20" s="40"/>
      <c r="BF20" s="40"/>
      <c r="BG20" s="40"/>
      <c r="BH20" s="77"/>
      <c r="BI20" s="40"/>
      <c r="BJ20" s="40"/>
      <c r="BK20" s="40"/>
      <c r="BL20" s="40"/>
      <c r="BM20" s="77"/>
      <c r="BN20" s="40"/>
      <c r="BO20" s="40"/>
      <c r="BP20" s="40"/>
      <c r="BQ20" s="40"/>
      <c r="BR20" s="77"/>
      <c r="BS20" s="40"/>
      <c r="BT20" s="37"/>
      <c r="BU20" s="37"/>
      <c r="BV20" s="40"/>
      <c r="BW20" s="77" t="e">
        <v>#DIV/0!</v>
      </c>
      <c r="BX20" s="37"/>
      <c r="BY20" s="40"/>
      <c r="BZ20" s="40"/>
      <c r="CA20" s="40"/>
      <c r="CB20" s="77" t="e">
        <v>#DIV/0!</v>
      </c>
      <c r="CC20" s="40"/>
    </row>
    <row r="21" spans="2:81" x14ac:dyDescent="0.25">
      <c r="AA21" s="15"/>
      <c r="AB21" s="15"/>
      <c r="AC21" s="15"/>
      <c r="AD21" s="15"/>
      <c r="AE21" s="15"/>
    </row>
  </sheetData>
  <mergeCells count="60">
    <mergeCell ref="G16:G17"/>
    <mergeCell ref="P14:P15"/>
    <mergeCell ref="G14:G15"/>
    <mergeCell ref="J14:K14"/>
    <mergeCell ref="L14:L15"/>
    <mergeCell ref="M14:M15"/>
    <mergeCell ref="N14:N15"/>
    <mergeCell ref="O14:O15"/>
    <mergeCell ref="H14:I15"/>
    <mergeCell ref="E14:E15"/>
    <mergeCell ref="F14:F15"/>
    <mergeCell ref="D16:D20"/>
    <mergeCell ref="E16:E20"/>
    <mergeCell ref="F16:F17"/>
    <mergeCell ref="B16:B20"/>
    <mergeCell ref="C16:C20"/>
    <mergeCell ref="B14:B15"/>
    <mergeCell ref="C14:C15"/>
    <mergeCell ref="D14:D15"/>
    <mergeCell ref="B1:B8"/>
    <mergeCell ref="C1:S8"/>
    <mergeCell ref="Q13:U13"/>
    <mergeCell ref="V13:Z13"/>
    <mergeCell ref="AA13:AE13"/>
    <mergeCell ref="AF13:AJ13"/>
    <mergeCell ref="AK13:AO13"/>
    <mergeCell ref="AP13:AT13"/>
    <mergeCell ref="AU13:AY13"/>
    <mergeCell ref="AZ13:BD13"/>
    <mergeCell ref="BE13:BI13"/>
    <mergeCell ref="BJ13:BN13"/>
    <mergeCell ref="Q14:Q15"/>
    <mergeCell ref="R14:U14"/>
    <mergeCell ref="V14:V15"/>
    <mergeCell ref="W14:Z14"/>
    <mergeCell ref="AA14:AA15"/>
    <mergeCell ref="AB14:AE14"/>
    <mergeCell ref="AF14:AF15"/>
    <mergeCell ref="AG14:AJ14"/>
    <mergeCell ref="AK14:AK15"/>
    <mergeCell ref="AL14:AO14"/>
    <mergeCell ref="AP14:AP15"/>
    <mergeCell ref="AQ14:AT14"/>
    <mergeCell ref="AU14:AU15"/>
    <mergeCell ref="AV14:AY14"/>
    <mergeCell ref="BK14:BN14"/>
    <mergeCell ref="AZ14:AZ15"/>
    <mergeCell ref="BA14:BD14"/>
    <mergeCell ref="BE14:BE15"/>
    <mergeCell ref="BF14:BI14"/>
    <mergeCell ref="BJ14:BJ15"/>
    <mergeCell ref="BO13:BS13"/>
    <mergeCell ref="BT13:BX13"/>
    <mergeCell ref="BY13:CC13"/>
    <mergeCell ref="BO14:BO15"/>
    <mergeCell ref="BP14:BS14"/>
    <mergeCell ref="BT14:BT15"/>
    <mergeCell ref="BU14:BX14"/>
    <mergeCell ref="BY14:BY15"/>
    <mergeCell ref="BZ14:CC14"/>
  </mergeCells>
  <conditionalFormatting sqref="AT1:AT16 AT21:AT1048576">
    <cfRule type="cellIs" dxfId="2" priority="2" operator="equal">
      <formula>"SIN EVIDENCIA"</formula>
    </cfRule>
  </conditionalFormatting>
  <conditionalFormatting sqref="AT17:AT20">
    <cfRule type="cellIs" dxfId="1" priority="1" operator="equal">
      <formula>"SIN EVIDENCIA"</formula>
    </cfRule>
  </conditionalFormatting>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25"/>
  <sheetViews>
    <sheetView workbookViewId="0">
      <pane xSplit="1" ySplit="14" topLeftCell="I15" activePane="bottomRight" state="frozen"/>
      <selection pane="topRight" activeCell="B1" sqref="B1"/>
      <selection pane="bottomLeft" activeCell="A8" sqref="A8"/>
      <selection pane="bottomRight" activeCell="P14" sqref="P14"/>
    </sheetView>
  </sheetViews>
  <sheetFormatPr baseColWidth="10" defaultRowHeight="15" x14ac:dyDescent="0.25"/>
  <cols>
    <col min="1" max="1" width="14.28515625" bestFit="1" customWidth="1"/>
    <col min="3" max="3" width="15.28515625" customWidth="1"/>
    <col min="4" max="5" width="14.42578125" customWidth="1"/>
    <col min="6" max="6" width="16" customWidth="1"/>
    <col min="7" max="7" width="14.5703125" customWidth="1"/>
    <col min="8" max="8" width="13.7109375" customWidth="1"/>
    <col min="10" max="10" width="14.140625" customWidth="1"/>
    <col min="11" max="11" width="14.85546875" customWidth="1"/>
    <col min="13" max="13" width="21.7109375" customWidth="1"/>
    <col min="14" max="14" width="15.85546875" customWidth="1"/>
    <col min="15" max="15" width="55.140625" style="347" customWidth="1"/>
    <col min="18" max="18" width="15.5703125" style="335" bestFit="1" customWidth="1"/>
  </cols>
  <sheetData>
    <row r="1" spans="1:101" s="16" customFormat="1" ht="16.149999999999999" customHeight="1" x14ac:dyDescent="0.25">
      <c r="B1" s="775"/>
      <c r="C1" s="774" t="s">
        <v>544</v>
      </c>
      <c r="D1" s="774"/>
      <c r="E1" s="774"/>
      <c r="F1" s="774"/>
      <c r="G1" s="774"/>
      <c r="H1" s="774"/>
      <c r="I1" s="774"/>
      <c r="J1" s="774"/>
      <c r="K1" s="774"/>
      <c r="L1" s="774"/>
      <c r="M1" s="774"/>
      <c r="N1" s="774"/>
      <c r="O1" s="774"/>
      <c r="P1" s="774"/>
      <c r="Q1" s="774"/>
      <c r="R1" s="774"/>
      <c r="S1" s="774"/>
      <c r="T1" s="17"/>
      <c r="U1" s="17"/>
      <c r="V1" s="17"/>
      <c r="W1" s="17"/>
      <c r="X1" s="17"/>
      <c r="Y1" s="17"/>
      <c r="Z1" s="17"/>
      <c r="AA1" s="17"/>
      <c r="AB1" s="17"/>
      <c r="AC1" s="17"/>
      <c r="AD1" s="17"/>
      <c r="AE1" s="17"/>
      <c r="AF1" s="17"/>
      <c r="AG1" s="17"/>
      <c r="AH1" s="17"/>
      <c r="AI1" s="17"/>
      <c r="AJ1" s="17"/>
      <c r="AK1" s="17"/>
      <c r="AL1" s="17"/>
      <c r="AM1" s="17"/>
      <c r="AN1" s="17"/>
      <c r="AO1" s="17"/>
      <c r="AP1" s="17"/>
      <c r="AQ1" s="17"/>
      <c r="AR1" s="17"/>
      <c r="AS1" s="133"/>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8"/>
      <c r="CT1" s="18"/>
      <c r="CU1" s="18"/>
      <c r="CV1" s="18"/>
      <c r="CW1" s="18"/>
    </row>
    <row r="2" spans="1:101" s="16" customFormat="1" ht="16.149999999999999" customHeight="1" x14ac:dyDescent="0.25">
      <c r="B2" s="775"/>
      <c r="C2" s="774"/>
      <c r="D2" s="774"/>
      <c r="E2" s="774"/>
      <c r="F2" s="774"/>
      <c r="G2" s="774"/>
      <c r="H2" s="774"/>
      <c r="I2" s="774"/>
      <c r="J2" s="774"/>
      <c r="K2" s="774"/>
      <c r="L2" s="774"/>
      <c r="M2" s="774"/>
      <c r="N2" s="774"/>
      <c r="O2" s="774"/>
      <c r="P2" s="774"/>
      <c r="Q2" s="774"/>
      <c r="R2" s="774"/>
      <c r="S2" s="774"/>
      <c r="T2" s="17"/>
      <c r="U2" s="17"/>
      <c r="V2" s="17"/>
      <c r="W2" s="17"/>
      <c r="X2" s="17"/>
      <c r="Y2" s="17"/>
      <c r="Z2" s="17"/>
      <c r="AA2" s="17"/>
      <c r="AB2" s="17"/>
      <c r="AC2" s="17"/>
      <c r="AD2" s="17"/>
      <c r="AE2" s="17"/>
      <c r="AF2" s="17"/>
      <c r="AG2" s="17"/>
      <c r="AH2" s="17"/>
      <c r="AI2" s="17"/>
      <c r="AJ2" s="17"/>
      <c r="AK2" s="17"/>
      <c r="AL2" s="17"/>
      <c r="AM2" s="17"/>
      <c r="AN2" s="17"/>
      <c r="AO2" s="17"/>
      <c r="AP2" s="17"/>
      <c r="AQ2" s="17"/>
      <c r="AR2" s="17"/>
      <c r="AS2" s="133"/>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8"/>
      <c r="CT2" s="18"/>
      <c r="CU2" s="18"/>
      <c r="CV2" s="18"/>
      <c r="CW2" s="18"/>
    </row>
    <row r="3" spans="1:101" s="16" customFormat="1" ht="16.149999999999999" customHeight="1" x14ac:dyDescent="0.25">
      <c r="B3" s="775"/>
      <c r="C3" s="774"/>
      <c r="D3" s="774"/>
      <c r="E3" s="774"/>
      <c r="F3" s="774"/>
      <c r="G3" s="774"/>
      <c r="H3" s="774"/>
      <c r="I3" s="774"/>
      <c r="J3" s="774"/>
      <c r="K3" s="774"/>
      <c r="L3" s="774"/>
      <c r="M3" s="774"/>
      <c r="N3" s="774"/>
      <c r="O3" s="774"/>
      <c r="P3" s="774"/>
      <c r="Q3" s="774"/>
      <c r="R3" s="774"/>
      <c r="S3" s="774"/>
      <c r="T3" s="17"/>
      <c r="U3" s="17"/>
      <c r="V3" s="17"/>
      <c r="W3" s="17"/>
      <c r="X3" s="17"/>
      <c r="Y3" s="17"/>
      <c r="Z3" s="17"/>
      <c r="AA3" s="17"/>
      <c r="AB3" s="17"/>
      <c r="AC3" s="17"/>
      <c r="AD3" s="17"/>
      <c r="AE3" s="17"/>
      <c r="AF3" s="17"/>
      <c r="AG3" s="17"/>
      <c r="AH3" s="17"/>
      <c r="AI3" s="17"/>
      <c r="AJ3" s="17"/>
      <c r="AK3" s="17"/>
      <c r="AL3" s="17"/>
      <c r="AM3" s="17"/>
      <c r="AN3" s="17"/>
      <c r="AO3" s="17"/>
      <c r="AP3" s="17"/>
      <c r="AQ3" s="17"/>
      <c r="AR3" s="17"/>
      <c r="AS3" s="133"/>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8"/>
      <c r="CT3" s="18"/>
      <c r="CU3" s="18"/>
      <c r="CV3" s="18"/>
      <c r="CW3" s="18"/>
    </row>
    <row r="4" spans="1:101" s="16" customFormat="1" ht="16.149999999999999" customHeight="1" x14ac:dyDescent="0.25">
      <c r="B4" s="775"/>
      <c r="C4" s="774"/>
      <c r="D4" s="774"/>
      <c r="E4" s="774"/>
      <c r="F4" s="774"/>
      <c r="G4" s="774"/>
      <c r="H4" s="774"/>
      <c r="I4" s="774"/>
      <c r="J4" s="774"/>
      <c r="K4" s="774"/>
      <c r="L4" s="774"/>
      <c r="M4" s="774"/>
      <c r="N4" s="774"/>
      <c r="O4" s="774"/>
      <c r="P4" s="774"/>
      <c r="Q4" s="774"/>
      <c r="R4" s="774"/>
      <c r="S4" s="774"/>
      <c r="T4" s="17"/>
      <c r="U4" s="17"/>
      <c r="V4" s="17"/>
      <c r="W4" s="17"/>
      <c r="X4" s="17"/>
      <c r="Y4" s="17"/>
      <c r="Z4" s="17"/>
      <c r="AA4" s="17"/>
      <c r="AB4" s="17"/>
      <c r="AC4" s="17"/>
      <c r="AD4" s="17"/>
      <c r="AE4" s="17"/>
      <c r="AF4" s="17"/>
      <c r="AG4" s="17"/>
      <c r="AH4" s="17"/>
      <c r="AI4" s="17"/>
      <c r="AJ4" s="17"/>
      <c r="AK4" s="17"/>
      <c r="AL4" s="17"/>
      <c r="AM4" s="17"/>
      <c r="AN4" s="17"/>
      <c r="AO4" s="17"/>
      <c r="AP4" s="17"/>
      <c r="AQ4" s="17"/>
      <c r="AR4" s="17"/>
      <c r="AS4" s="133"/>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8"/>
      <c r="CT4" s="18"/>
      <c r="CU4" s="18"/>
      <c r="CV4" s="18"/>
      <c r="CW4" s="18"/>
    </row>
    <row r="5" spans="1:101" s="16" customFormat="1" ht="16.149999999999999" customHeight="1" x14ac:dyDescent="0.25">
      <c r="B5" s="775"/>
      <c r="C5" s="774"/>
      <c r="D5" s="774"/>
      <c r="E5" s="774"/>
      <c r="F5" s="774"/>
      <c r="G5" s="774"/>
      <c r="H5" s="774"/>
      <c r="I5" s="774"/>
      <c r="J5" s="774"/>
      <c r="K5" s="774"/>
      <c r="L5" s="774"/>
      <c r="M5" s="774"/>
      <c r="N5" s="774"/>
      <c r="O5" s="774"/>
      <c r="P5" s="774"/>
      <c r="Q5" s="774"/>
      <c r="R5" s="774"/>
      <c r="S5" s="774"/>
      <c r="T5" s="17"/>
      <c r="U5" s="17"/>
      <c r="V5" s="17"/>
      <c r="W5" s="17"/>
      <c r="X5" s="17"/>
      <c r="Y5" s="17"/>
      <c r="Z5" s="17"/>
      <c r="AA5" s="17"/>
      <c r="AB5" s="17"/>
      <c r="AC5" s="17"/>
      <c r="AD5" s="17"/>
      <c r="AE5" s="17"/>
      <c r="AF5" s="17"/>
      <c r="AG5" s="17"/>
      <c r="AH5" s="17"/>
      <c r="AI5" s="17"/>
      <c r="AJ5" s="17"/>
      <c r="AK5" s="17"/>
      <c r="AL5" s="17"/>
      <c r="AM5" s="17"/>
      <c r="AN5" s="17"/>
      <c r="AO5" s="17"/>
      <c r="AP5" s="17"/>
      <c r="AQ5" s="17"/>
      <c r="AR5" s="17"/>
      <c r="AS5" s="133"/>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8"/>
      <c r="CT5" s="18"/>
      <c r="CU5" s="18"/>
      <c r="CV5" s="18"/>
      <c r="CW5" s="18"/>
    </row>
    <row r="6" spans="1:101" s="16" customFormat="1" ht="16.149999999999999" customHeight="1" x14ac:dyDescent="0.25">
      <c r="B6" s="775"/>
      <c r="C6" s="774"/>
      <c r="D6" s="774"/>
      <c r="E6" s="774"/>
      <c r="F6" s="774"/>
      <c r="G6" s="774"/>
      <c r="H6" s="774"/>
      <c r="I6" s="774"/>
      <c r="J6" s="774"/>
      <c r="K6" s="774"/>
      <c r="L6" s="774"/>
      <c r="M6" s="774"/>
      <c r="N6" s="774"/>
      <c r="O6" s="774"/>
      <c r="P6" s="774"/>
      <c r="Q6" s="774"/>
      <c r="R6" s="774"/>
      <c r="S6" s="774"/>
      <c r="T6" s="17"/>
      <c r="U6" s="17"/>
      <c r="V6" s="17"/>
      <c r="W6" s="17"/>
      <c r="X6" s="17"/>
      <c r="Y6" s="17"/>
      <c r="Z6" s="17"/>
      <c r="AA6" s="17"/>
      <c r="AB6" s="17"/>
      <c r="AC6" s="17"/>
      <c r="AD6" s="17"/>
      <c r="AE6" s="17"/>
      <c r="AF6" s="17"/>
      <c r="AG6" s="17"/>
      <c r="AH6" s="17"/>
      <c r="AI6" s="17"/>
      <c r="AJ6" s="17"/>
      <c r="AK6" s="17"/>
      <c r="AL6" s="17"/>
      <c r="AM6" s="17"/>
      <c r="AN6" s="17"/>
      <c r="AO6" s="17"/>
      <c r="AP6" s="17"/>
      <c r="AQ6" s="17"/>
      <c r="AR6" s="17"/>
      <c r="AS6" s="133"/>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8"/>
      <c r="CT6" s="18"/>
      <c r="CU6" s="18"/>
      <c r="CV6" s="18"/>
      <c r="CW6" s="18"/>
    </row>
    <row r="7" spans="1:101" s="16" customFormat="1" ht="16.149999999999999" customHeight="1" x14ac:dyDescent="0.25">
      <c r="B7" s="775"/>
      <c r="C7" s="774"/>
      <c r="D7" s="774"/>
      <c r="E7" s="774"/>
      <c r="F7" s="774"/>
      <c r="G7" s="774"/>
      <c r="H7" s="774"/>
      <c r="I7" s="774"/>
      <c r="J7" s="774"/>
      <c r="K7" s="774"/>
      <c r="L7" s="774"/>
      <c r="M7" s="774"/>
      <c r="N7" s="774"/>
      <c r="O7" s="774"/>
      <c r="P7" s="774"/>
      <c r="Q7" s="774"/>
      <c r="R7" s="774"/>
      <c r="S7" s="774"/>
      <c r="T7" s="17"/>
      <c r="U7" s="17"/>
      <c r="V7" s="17"/>
      <c r="W7" s="17"/>
      <c r="X7" s="17"/>
      <c r="Y7" s="17"/>
      <c r="Z7" s="17"/>
      <c r="AA7" s="17"/>
      <c r="AB7" s="17"/>
      <c r="AC7" s="17"/>
      <c r="AD7" s="17"/>
      <c r="AE7" s="17"/>
      <c r="AF7" s="17"/>
      <c r="AG7" s="17"/>
      <c r="AH7" s="17"/>
      <c r="AI7" s="17"/>
      <c r="AJ7" s="17"/>
      <c r="AK7" s="17"/>
      <c r="AL7" s="17"/>
      <c r="AM7" s="17"/>
      <c r="AN7" s="17"/>
      <c r="AO7" s="17"/>
      <c r="AP7" s="17"/>
      <c r="AQ7" s="17"/>
      <c r="AR7" s="17"/>
      <c r="AS7" s="133"/>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8"/>
      <c r="CT7" s="18"/>
      <c r="CU7" s="18"/>
      <c r="CV7" s="18"/>
      <c r="CW7" s="18"/>
    </row>
    <row r="8" spans="1:101" s="16" customFormat="1" ht="16.149999999999999" customHeight="1" x14ac:dyDescent="0.25">
      <c r="B8" s="775"/>
      <c r="C8" s="774"/>
      <c r="D8" s="774"/>
      <c r="E8" s="774"/>
      <c r="F8" s="774"/>
      <c r="G8" s="774"/>
      <c r="H8" s="774"/>
      <c r="I8" s="774"/>
      <c r="J8" s="774"/>
      <c r="K8" s="774"/>
      <c r="L8" s="774"/>
      <c r="M8" s="774"/>
      <c r="N8" s="774"/>
      <c r="O8" s="774"/>
      <c r="P8" s="774"/>
      <c r="Q8" s="774"/>
      <c r="R8" s="774"/>
      <c r="S8" s="774"/>
      <c r="T8" s="17"/>
      <c r="U8" s="17"/>
      <c r="V8" s="17"/>
      <c r="W8" s="17"/>
      <c r="X8" s="17"/>
      <c r="Y8" s="17"/>
      <c r="Z8" s="17"/>
      <c r="AA8" s="17"/>
      <c r="AB8" s="17"/>
      <c r="AC8" s="17"/>
      <c r="AD8" s="17"/>
      <c r="AE8" s="17"/>
      <c r="AF8" s="17"/>
      <c r="AG8" s="17"/>
      <c r="AH8" s="17"/>
      <c r="AI8" s="17"/>
      <c r="AJ8" s="17"/>
      <c r="AK8" s="17"/>
      <c r="AL8" s="17"/>
      <c r="AM8" s="17"/>
      <c r="AN8" s="17"/>
      <c r="AO8" s="17"/>
      <c r="AP8" s="17"/>
      <c r="AQ8" s="17"/>
      <c r="AR8" s="17"/>
      <c r="AS8" s="133"/>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8"/>
      <c r="CT8" s="18"/>
      <c r="CU8" s="18"/>
      <c r="CV8" s="18"/>
      <c r="CW8" s="18"/>
    </row>
    <row r="12" spans="1:101" x14ac:dyDescent="0.25">
      <c r="A12" s="22"/>
      <c r="B12" s="22"/>
      <c r="C12" s="763" t="s">
        <v>1065</v>
      </c>
      <c r="D12" s="763"/>
      <c r="E12" s="331"/>
      <c r="F12" s="820" t="s">
        <v>1066</v>
      </c>
      <c r="G12" s="821"/>
      <c r="H12" s="821"/>
      <c r="I12" s="822"/>
      <c r="J12" s="823" t="s">
        <v>1067</v>
      </c>
      <c r="K12" s="824"/>
      <c r="L12" s="825"/>
      <c r="M12" s="795" t="s">
        <v>1072</v>
      </c>
      <c r="N12" s="795" t="s">
        <v>1073</v>
      </c>
      <c r="O12" s="819" t="s">
        <v>875</v>
      </c>
    </row>
    <row r="13" spans="1:101" s="94" customFormat="1" ht="45" x14ac:dyDescent="0.25">
      <c r="A13" s="2" t="s">
        <v>1071</v>
      </c>
      <c r="B13" s="327"/>
      <c r="C13" s="327" t="s">
        <v>1062</v>
      </c>
      <c r="D13" s="327" t="s">
        <v>1063</v>
      </c>
      <c r="E13" s="327" t="s">
        <v>1068</v>
      </c>
      <c r="F13" s="351" t="s">
        <v>1069</v>
      </c>
      <c r="G13" s="351" t="s">
        <v>1070</v>
      </c>
      <c r="H13" s="351" t="s">
        <v>1063</v>
      </c>
      <c r="I13" s="351" t="s">
        <v>1064</v>
      </c>
      <c r="J13" s="327" t="s">
        <v>1062</v>
      </c>
      <c r="K13" s="327" t="s">
        <v>1063</v>
      </c>
      <c r="L13" s="327" t="s">
        <v>1064</v>
      </c>
      <c r="M13" s="795"/>
      <c r="N13" s="795"/>
      <c r="O13" s="819"/>
      <c r="R13" s="336"/>
    </row>
    <row r="14" spans="1:101" x14ac:dyDescent="0.25">
      <c r="A14" s="22" t="s">
        <v>1059</v>
      </c>
      <c r="B14" s="339">
        <f>COUNTA('EVALUACIÓN SEPT'!A22:A124)</f>
        <v>102</v>
      </c>
      <c r="C14" s="339">
        <f>COUNTIFS('EVALUACIÓN SEPT'!E22:E124,1)+(COUNTIFS('EVALUACIÓN SEPT'!E22:E124,0))</f>
        <v>94</v>
      </c>
      <c r="D14" s="339">
        <f>COUNTIF('EVALUACIÓN SEPT'!E22:E124,1)</f>
        <v>29</v>
      </c>
      <c r="E14" s="340">
        <f>+D14/C14</f>
        <v>0.30851063829787234</v>
      </c>
      <c r="F14" s="341">
        <f>SUM(F15:F18)</f>
        <v>56</v>
      </c>
      <c r="G14" s="341">
        <f>SUM(G15:G17)</f>
        <v>56</v>
      </c>
      <c r="H14" s="342">
        <f>COUNTIFS('EVALUACIÓN SEPT'!H22:H124,1)</f>
        <v>27</v>
      </c>
      <c r="I14" s="352">
        <f>+H14/F14</f>
        <v>0.48214285714285715</v>
      </c>
      <c r="J14" s="339">
        <f>SUM(J20:J22)</f>
        <v>23</v>
      </c>
      <c r="K14" s="339">
        <f>SUM(K20:K23)</f>
        <v>14</v>
      </c>
      <c r="L14" s="354">
        <f>+K14/J14</f>
        <v>0.60869565217391308</v>
      </c>
      <c r="M14" s="339">
        <f>SUM(M15:M18)</f>
        <v>41</v>
      </c>
      <c r="N14" s="339">
        <f>SUM(N15:N18)</f>
        <v>41</v>
      </c>
      <c r="O14" s="819"/>
    </row>
    <row r="15" spans="1:101" s="345" customFormat="1" ht="105" x14ac:dyDescent="0.25">
      <c r="A15" s="339" t="s">
        <v>1009</v>
      </c>
      <c r="B15" s="339">
        <f>COUNTIF('EVALUACIÓN SEPT'!$A$22:$A$124,A15)</f>
        <v>4</v>
      </c>
      <c r="C15" s="339">
        <f>COUNTIFS('EVALUACIÓN SEPT'!$A$22:$A$124,A15)</f>
        <v>4</v>
      </c>
      <c r="D15" s="339">
        <f>COUNTIFS('EVALUACIÓN SEPT'!$A$22:$A$124,A15,'EVALUACIÓN SEPT'!$E$22:$E$124,1)</f>
        <v>0</v>
      </c>
      <c r="E15" s="340">
        <f>+D15/C15</f>
        <v>0</v>
      </c>
      <c r="F15" s="341">
        <f>COUNTIF('EVALUACIÓN SEPT'!$A$22:$A$124,A15)</f>
        <v>4</v>
      </c>
      <c r="G15" s="341">
        <f>COUNTIFS('EVALUACIÓN SEPT'!$A$22:$A$124,A15,'EVALUACIÓN SEPT'!$H$22:$H$124,1)+(COUNTIFS('EVALUACIÓN SEPT'!$A$22:$A$124,A15,'EVALUACIÓN SEPT'!$H$22:$H$124,0))</f>
        <v>4</v>
      </c>
      <c r="H15" s="342">
        <f>COUNTIFS('EVALUACIÓN SEPT'!$A$22:$A$124,A15,'EVALUACIÓN SEPT'!H22:H124,1)</f>
        <v>0</v>
      </c>
      <c r="I15" s="343">
        <f>+H15/G15</f>
        <v>0</v>
      </c>
      <c r="J15" s="339">
        <f>COUNTIF('EVALUACIÓN SEPT'!$A$22:$A$124,A15)</f>
        <v>4</v>
      </c>
      <c r="K15" s="339">
        <f>COUNTIFS('EVALUACIÓN SEPT'!$A$22:$A$124,A15,'EVALUACIÓN SEPT'!$J$22:$J$124,1)</f>
        <v>0</v>
      </c>
      <c r="L15" s="344">
        <f>+K15/J15</f>
        <v>0</v>
      </c>
      <c r="M15" s="339">
        <v>1</v>
      </c>
      <c r="N15" s="339">
        <v>1</v>
      </c>
      <c r="O15" s="348" t="s">
        <v>1074</v>
      </c>
      <c r="R15" s="346"/>
    </row>
    <row r="16" spans="1:101" ht="75" x14ac:dyDescent="0.25">
      <c r="A16" s="339" t="s">
        <v>1010</v>
      </c>
      <c r="B16" s="339">
        <f>COUNTIF('EVALUACIÓN SEPT'!$A$22:$A$124,A16)</f>
        <v>2</v>
      </c>
      <c r="C16" s="339">
        <f>COUNTIFS('EVALUACIÓN SEPT'!$A$22:$A$124,A16)</f>
        <v>2</v>
      </c>
      <c r="D16" s="339">
        <f>COUNTIFS('EVALUACIÓN SEPT'!$A$22:$A$124,A16,'EVALUACIÓN SEPT'!$E$22:$E$124,1)</f>
        <v>0</v>
      </c>
      <c r="E16" s="340">
        <f>+D16/C16</f>
        <v>0</v>
      </c>
      <c r="F16" s="341">
        <f>COUNTIF('EVALUACIÓN SEPT'!A23:A125,A16)</f>
        <v>2</v>
      </c>
      <c r="G16" s="341">
        <f>COUNTIFS('EVALUACIÓN SEPT'!$A$22:$A$124,A16,'EVALUACIÓN SEPT'!$H$22:$H$124,1)+(COUNTIFS('EVALUACIÓN SEPT'!$A$22:$A$124,A16,'EVALUACIÓN SEPT'!$H$22:$H$124,0))</f>
        <v>2</v>
      </c>
      <c r="H16" s="342">
        <f>COUNTIFS('EVALUACIÓN SEPT'!$A$22:$A$124,A16,'EVALUACIÓN SEPT'!H23:H125,1)</f>
        <v>0</v>
      </c>
      <c r="I16" s="343">
        <f>+H16/G16</f>
        <v>0</v>
      </c>
      <c r="J16" s="339">
        <v>0</v>
      </c>
      <c r="K16" s="339">
        <f>COUNTIFS('EVALUACIÓN SEPT'!$A$22:$A$124,A16,'EVALUACIÓN SEPT'!$J$22:$J$124,1)</f>
        <v>0</v>
      </c>
      <c r="L16" s="344">
        <v>0</v>
      </c>
      <c r="M16" s="339">
        <v>1</v>
      </c>
      <c r="N16" s="339">
        <v>1</v>
      </c>
      <c r="O16" s="349" t="s">
        <v>1075</v>
      </c>
    </row>
    <row r="17" spans="1:18" ht="60" x14ac:dyDescent="0.25">
      <c r="A17" s="339" t="s">
        <v>1011</v>
      </c>
      <c r="B17" s="339">
        <f>COUNTIF('EVALUACIÓN SEPT'!$A$22:$A$124,A17)</f>
        <v>50</v>
      </c>
      <c r="C17" s="339">
        <f>COUNTIFS('EVALUACIÓN SEPT'!$A$22:$A$124,A17)</f>
        <v>50</v>
      </c>
      <c r="D17" s="339">
        <f>COUNTIFS('EVALUACIÓN SEPT'!$A$22:$A$124,A17,'EVALUACIÓN SEPT'!$E$22:$E$124,1)</f>
        <v>19</v>
      </c>
      <c r="E17" s="340">
        <f>+D17/C17</f>
        <v>0.38</v>
      </c>
      <c r="F17" s="341">
        <f>COUNTIF('EVALUACIÓN SEPT'!A22:A124,A17)</f>
        <v>50</v>
      </c>
      <c r="G17" s="341">
        <f>COUNTIFS('EVALUACIÓN SEPT'!$A$22:$A$124,A17,'EVALUACIÓN SEPT'!$H$22:$H$124,1)+(COUNTIFS('EVALUACIÓN SEPT'!$A$22:$A$124,A17,'EVALUACIÓN SEPT'!$H$22:$H$124,0))</f>
        <v>50</v>
      </c>
      <c r="H17" s="342">
        <f>COUNTIFS('EVALUACIÓN SEPT'!$A$22:$A$124,A17,'EVALUACIÓN SEPT'!H22:H124,1)</f>
        <v>25</v>
      </c>
      <c r="I17" s="343">
        <f>+H17/G17</f>
        <v>0.5</v>
      </c>
      <c r="J17" s="339">
        <v>0</v>
      </c>
      <c r="K17" s="339">
        <f>COUNTIFS('EVALUACIÓN SEPT'!$A$22:$A$124,A17,'EVALUACIÓN SEPT'!$J$22:$J$124,1)</f>
        <v>0</v>
      </c>
      <c r="L17" s="344">
        <v>0</v>
      </c>
      <c r="M17" s="339">
        <v>20</v>
      </c>
      <c r="N17" s="339">
        <v>20</v>
      </c>
      <c r="O17" s="350" t="s">
        <v>1076</v>
      </c>
    </row>
    <row r="18" spans="1:18" ht="135" x14ac:dyDescent="0.25">
      <c r="A18" s="339" t="s">
        <v>1012</v>
      </c>
      <c r="B18" s="339">
        <f>COUNTIF('EVALUACIÓN SEPT'!$A$22:$A$124,A18)</f>
        <v>37</v>
      </c>
      <c r="C18" s="339">
        <f>COUNTIFS('EVALUACIÓN SEPT'!$A$22:$A$124,A18)</f>
        <v>37</v>
      </c>
      <c r="D18" s="339">
        <f>COUNTIFS('EVALUACIÓN SEPT'!$A$22:$A$124,A18,'EVALUACIÓN SEPT'!$E$22:$E$124,1)</f>
        <v>9</v>
      </c>
      <c r="E18" s="340">
        <f>+D18/C18</f>
        <v>0.24324324324324326</v>
      </c>
      <c r="F18" s="341">
        <v>0</v>
      </c>
      <c r="G18" s="341">
        <f>COUNTIFS('EVALUACIÓN SEPT'!$A$22:$A$124,A18,'EVALUACIÓN SEPT'!$H$22:$H$124,1)+(COUNTIFS('EVALUACIÓN SEPT'!$A$22:$A$124,A18,'EVALUACIÓN SEPT'!$H$22:$H$124,0))</f>
        <v>5</v>
      </c>
      <c r="H18" s="342">
        <f>COUNTIFS('EVALUACIÓN SEPT'!$A$22:$A$124,A18,'EVALUACIÓN SEPT'!H25:H127,1)</f>
        <v>6</v>
      </c>
      <c r="I18" s="343"/>
      <c r="J18" s="339">
        <v>0</v>
      </c>
      <c r="K18" s="339">
        <f>COUNTIFS('EVALUACIÓN SEPT'!$A$22:$A$124,A18,'EVALUACIÓN SEPT'!$J$22:$J$124,1)</f>
        <v>2</v>
      </c>
      <c r="L18" s="344"/>
      <c r="M18" s="339">
        <v>19</v>
      </c>
      <c r="N18" s="339">
        <v>19</v>
      </c>
      <c r="O18" s="349" t="s">
        <v>1078</v>
      </c>
    </row>
    <row r="19" spans="1:18" s="345" customFormat="1" x14ac:dyDescent="0.25">
      <c r="A19" s="339" t="s">
        <v>1013</v>
      </c>
      <c r="B19" s="339">
        <f>COUNTIF('EVALUACIÓN SEPT'!$A$22:$A$124,A19)</f>
        <v>9</v>
      </c>
      <c r="C19" s="339">
        <v>0</v>
      </c>
      <c r="D19" s="339">
        <v>0</v>
      </c>
      <c r="E19" s="340">
        <v>0</v>
      </c>
      <c r="F19" s="341">
        <v>0</v>
      </c>
      <c r="G19" s="341">
        <v>0</v>
      </c>
      <c r="H19" s="342">
        <v>0</v>
      </c>
      <c r="I19" s="343">
        <v>0</v>
      </c>
      <c r="J19" s="339">
        <v>0</v>
      </c>
      <c r="K19" s="339">
        <v>0</v>
      </c>
      <c r="L19" s="344"/>
      <c r="M19" s="339"/>
      <c r="N19" s="339"/>
      <c r="O19" s="359" t="s">
        <v>1077</v>
      </c>
      <c r="R19" s="346"/>
    </row>
    <row r="20" spans="1:18" ht="21" customHeight="1" x14ac:dyDescent="0.25">
      <c r="A20" s="339" t="s">
        <v>1060</v>
      </c>
      <c r="B20" s="339">
        <f>COUNTA('EVALUACIÓN SEPT'!D140:D155)</f>
        <v>16</v>
      </c>
      <c r="C20" s="339">
        <f>SUM(C21:C23)</f>
        <v>16</v>
      </c>
      <c r="D20" s="339">
        <f>SUM(D21:D23)</f>
        <v>5</v>
      </c>
      <c r="E20" s="340">
        <f>+D20/C20</f>
        <v>0.3125</v>
      </c>
      <c r="F20" s="341">
        <f>SUM(F21:F23)</f>
        <v>10</v>
      </c>
      <c r="G20" s="341">
        <f>SUM(G21:G23)</f>
        <v>11</v>
      </c>
      <c r="H20" s="341">
        <f>SUM(H21:H23)</f>
        <v>7</v>
      </c>
      <c r="I20" s="343">
        <f>+H20/G20</f>
        <v>0.63636363636363635</v>
      </c>
      <c r="J20" s="339">
        <f>SUM(J21:J23)</f>
        <v>13</v>
      </c>
      <c r="K20" s="339">
        <f>SUM(K21:K23)</f>
        <v>7</v>
      </c>
      <c r="L20" s="340">
        <f>+K20/J20</f>
        <v>0.53846153846153844</v>
      </c>
      <c r="M20" s="339">
        <v>4</v>
      </c>
      <c r="N20" s="339">
        <v>4</v>
      </c>
      <c r="O20" s="816" t="s">
        <v>1080</v>
      </c>
    </row>
    <row r="21" spans="1:18" ht="21" customHeight="1" x14ac:dyDescent="0.25">
      <c r="A21" s="339" t="s">
        <v>1009</v>
      </c>
      <c r="B21" s="339">
        <f>COUNTIF('EVALUACIÓN SEPT'!$A$140:$A$155,A21)</f>
        <v>4</v>
      </c>
      <c r="C21" s="339">
        <f>COUNTIF('EVALUACIÓN SEPT'!$A$140:$A$155,A21)</f>
        <v>4</v>
      </c>
      <c r="D21" s="339">
        <f>COUNTIFS('EVALUACIÓN SEPT'!$A$140:$A$155,A21,'EVALUACIÓN SEPT'!$E$140:$E$155,1)</f>
        <v>1</v>
      </c>
      <c r="E21" s="340">
        <f>+D21/C21</f>
        <v>0.25</v>
      </c>
      <c r="F21" s="341">
        <f>COUNTIF('EVALUACIÓN SEPT'!$A$140:$A$155,A21)</f>
        <v>4</v>
      </c>
      <c r="G21" s="341">
        <f>COUNTIFS('EVALUACIÓN SEPT'!$A$140:$A$155,A21,'EVALUACIÓN SEPT'!$H$140:$H$155,1)+COUNTIFS('EVALUACIÓN SEPT'!$A$140:$A$155,A21,'EVALUACIÓN SEPT'!$H$140:$H$155,0)</f>
        <v>3</v>
      </c>
      <c r="H21" s="341">
        <f>COUNTIFS('EVALUACIÓN SEPT'!$A$140:$A$155,A21,'EVALUACIÓN SEPT'!H140:H155,1)</f>
        <v>1</v>
      </c>
      <c r="I21" s="343">
        <f>+H21/G21</f>
        <v>0.33333333333333331</v>
      </c>
      <c r="J21" s="339">
        <f>COUNTIFS('EVALUACIÓN SEPT'!A140:A155,A21,'EVALUACIÓN SEPT'!$J$140:$J$155,1)+COUNTIFS('EVALUACIÓN SEPT'!A140:A155,A21,'EVALUACIÓN SEPT'!$J$140:$J$155,0)</f>
        <v>4</v>
      </c>
      <c r="K21" s="339">
        <f>COUNTIFS('EVALUACIÓN SEPT'!A140:A155,A21,'EVALUACIÓN SEPT'!$J$140:$J$155,1)</f>
        <v>2</v>
      </c>
      <c r="L21" s="340">
        <f>+K21/J21</f>
        <v>0.5</v>
      </c>
      <c r="M21" s="339">
        <v>0</v>
      </c>
      <c r="N21" s="339"/>
      <c r="O21" s="817"/>
    </row>
    <row r="22" spans="1:18" ht="21" customHeight="1" x14ac:dyDescent="0.25">
      <c r="A22" s="339" t="s">
        <v>1011</v>
      </c>
      <c r="B22" s="339">
        <f>COUNTIF('EVALUACIÓN SEPT'!$A$140:$A$155,A22)</f>
        <v>6</v>
      </c>
      <c r="C22" s="339">
        <f>COUNTIF('EVALUACIÓN SEPT'!$A$140:$A$155,A22)</f>
        <v>6</v>
      </c>
      <c r="D22" s="339">
        <f>COUNTIFS('EVALUACIÓN SEPT'!$A$140:$A$155,A22,'EVALUACIÓN SEPT'!$E$140:$E$155,1)</f>
        <v>1</v>
      </c>
      <c r="E22" s="340">
        <f>+D22/C22</f>
        <v>0.16666666666666666</v>
      </c>
      <c r="F22" s="341">
        <f>COUNTIF('EVALUACIÓN SEPT'!$A$140:$A$155,A22)</f>
        <v>6</v>
      </c>
      <c r="G22" s="341">
        <f>COUNTIFS('EVALUACIÓN SEPT'!$A$140:$A$155,A22,'EVALUACIÓN SEPT'!$H$140:$H$155,1)+COUNTIFS('EVALUACIÓN SEPT'!$A$140:$A$155,A22,'EVALUACIÓN SEPT'!$H$140:$H$155,0)</f>
        <v>6</v>
      </c>
      <c r="H22" s="341">
        <f>COUNTIFS('EVALUACIÓN SEPT'!$A$140:$A$155,A22,'EVALUACIÓN SEPT'!H141:H156,1)</f>
        <v>4</v>
      </c>
      <c r="I22" s="343">
        <f>+H22/G22</f>
        <v>0.66666666666666663</v>
      </c>
      <c r="J22" s="339">
        <f>COUNTIFS('EVALUACIÓN SEPT'!A141:A156,A22,'EVALUACIÓN SEPT'!$J$140:$J$155,1)+COUNTIFS('EVALUACIÓN SEPT'!A141:A156,A22,'EVALUACIÓN SEPT'!$J$140:$J$155,0)</f>
        <v>6</v>
      </c>
      <c r="K22" s="339">
        <f>COUNTIFS('EVALUACIÓN SEPT'!A141:A156,A22,'EVALUACIÓN SEPT'!$J$140:$J$155,1)</f>
        <v>5</v>
      </c>
      <c r="L22" s="340">
        <f>+K22/J22</f>
        <v>0.83333333333333337</v>
      </c>
      <c r="M22" s="339">
        <v>3</v>
      </c>
      <c r="N22" s="339">
        <v>3</v>
      </c>
      <c r="O22" s="817"/>
    </row>
    <row r="23" spans="1:18" ht="21" customHeight="1" x14ac:dyDescent="0.25">
      <c r="A23" s="339" t="s">
        <v>1012</v>
      </c>
      <c r="B23" s="339">
        <f>COUNTIF('EVALUACIÓN SEPT'!$A$140:$A$155,A23)</f>
        <v>6</v>
      </c>
      <c r="C23" s="339">
        <f>COUNTIF('EVALUACIÓN SEPT'!$A$140:$A$155,A23)</f>
        <v>6</v>
      </c>
      <c r="D23" s="339">
        <f>COUNTIFS('EVALUACIÓN SEPT'!$A$140:$A$155,A23,'EVALUACIÓN SEPT'!$E$140:$E$155,1)</f>
        <v>3</v>
      </c>
      <c r="E23" s="340">
        <f>+D23/C23</f>
        <v>0.5</v>
      </c>
      <c r="F23" s="341">
        <v>0</v>
      </c>
      <c r="G23" s="341">
        <f>COUNTIFS('EVALUACIÓN SEPT'!$A$140:$A$155,A23,'EVALUACIÓN SEPT'!$H$140:$H$155,1)+COUNTIFS('EVALUACIÓN SEPT'!$A$140:$A$155,A23,'EVALUACIÓN SEPT'!$H$140:$H$155,0)</f>
        <v>2</v>
      </c>
      <c r="H23" s="341">
        <f>COUNTIFS('EVALUACIÓN SEPT'!$A$140:$A$155,A23,'EVALUACIÓN SEPT'!H142:H157,1)</f>
        <v>2</v>
      </c>
      <c r="I23" s="343"/>
      <c r="J23" s="339">
        <f>COUNTIFS('EVALUACIÓN SEPT'!A142:A157,A23,'EVALUACIÓN SEPT'!$J$140:$J$155,1)+COUNTIFS('EVALUACIÓN SEPT'!A142:A157,A23,'EVALUACIÓN SEPT'!$J$140:$J$155,0)</f>
        <v>3</v>
      </c>
      <c r="K23" s="339">
        <f>COUNTIFS('EVALUACIÓN SEPT'!A142:A157,A23,'EVALUACIÓN SEPT'!$J$140:$J$155,1)</f>
        <v>0</v>
      </c>
      <c r="L23" s="339"/>
      <c r="M23" s="339">
        <v>1</v>
      </c>
      <c r="N23" s="339"/>
      <c r="O23" s="817"/>
    </row>
    <row r="24" spans="1:18" ht="21" customHeight="1" x14ac:dyDescent="0.25">
      <c r="A24" s="138" t="s">
        <v>1061</v>
      </c>
      <c r="B24" s="138">
        <f>+B25</f>
        <v>3</v>
      </c>
      <c r="C24" s="138">
        <f t="shared" ref="C24:N24" si="0">+C25</f>
        <v>1</v>
      </c>
      <c r="D24" s="138">
        <f t="shared" si="0"/>
        <v>0</v>
      </c>
      <c r="E24" s="138">
        <f t="shared" si="0"/>
        <v>0</v>
      </c>
      <c r="F24" s="338">
        <f t="shared" si="0"/>
        <v>3</v>
      </c>
      <c r="G24" s="338">
        <f t="shared" si="0"/>
        <v>1</v>
      </c>
      <c r="H24" s="338">
        <f t="shared" si="0"/>
        <v>0</v>
      </c>
      <c r="I24" s="338">
        <f t="shared" si="0"/>
        <v>0</v>
      </c>
      <c r="J24" s="138">
        <f t="shared" si="0"/>
        <v>1</v>
      </c>
      <c r="K24" s="138">
        <f t="shared" si="0"/>
        <v>0</v>
      </c>
      <c r="L24" s="138">
        <f t="shared" si="0"/>
        <v>0</v>
      </c>
      <c r="M24" s="138">
        <f t="shared" si="0"/>
        <v>3</v>
      </c>
      <c r="N24" s="138">
        <f t="shared" si="0"/>
        <v>3</v>
      </c>
      <c r="O24" s="818"/>
    </row>
    <row r="25" spans="1:18" x14ac:dyDescent="0.25">
      <c r="A25" s="339" t="s">
        <v>1011</v>
      </c>
      <c r="B25" s="22">
        <v>3</v>
      </c>
      <c r="C25" s="22">
        <v>1</v>
      </c>
      <c r="D25" s="22">
        <v>0</v>
      </c>
      <c r="E25" s="332">
        <f>+D25/C25</f>
        <v>0</v>
      </c>
      <c r="F25" s="333">
        <v>3</v>
      </c>
      <c r="G25" s="333">
        <v>1</v>
      </c>
      <c r="H25" s="333">
        <f>COUNTIFS('EVALUACIÓN SEPT'!$A$140:$A$155,A25,'EVALUACIÓN SEPT'!H144:H159,1)</f>
        <v>0</v>
      </c>
      <c r="I25" s="334">
        <f>+H25/G25</f>
        <v>0</v>
      </c>
      <c r="J25" s="22">
        <v>1</v>
      </c>
      <c r="K25" s="22">
        <v>0</v>
      </c>
      <c r="L25" s="332">
        <f>+K25/J25</f>
        <v>0</v>
      </c>
      <c r="M25" s="22">
        <v>3</v>
      </c>
      <c r="N25" s="22">
        <v>3</v>
      </c>
      <c r="O25" s="350"/>
    </row>
  </sheetData>
  <mergeCells count="9">
    <mergeCell ref="B1:B8"/>
    <mergeCell ref="C1:S8"/>
    <mergeCell ref="O20:O24"/>
    <mergeCell ref="O12:O14"/>
    <mergeCell ref="M12:M13"/>
    <mergeCell ref="N12:N13"/>
    <mergeCell ref="C12:D12"/>
    <mergeCell ref="F12:I12"/>
    <mergeCell ref="J12:L12"/>
  </mergeCells>
  <conditionalFormatting sqref="AT1:AT8">
    <cfRule type="cellIs" dxfId="0" priority="1" operator="equal">
      <formula>"SIN EVIDENCIA"</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INICIO</vt:lpstr>
      <vt:lpstr>Hoja3</vt:lpstr>
      <vt:lpstr>Hoja4</vt:lpstr>
      <vt:lpstr>Hoja5</vt:lpstr>
      <vt:lpstr>Hoja6</vt:lpstr>
      <vt:lpstr>Hoja7</vt:lpstr>
      <vt:lpstr>Hoja8</vt:lpstr>
      <vt:lpstr>Hoja9</vt:lpstr>
      <vt:lpstr>Hoja10</vt:lpstr>
      <vt:lpstr>Hoja11</vt:lpstr>
      <vt:lpstr>MEDICION</vt:lpstr>
      <vt:lpstr>EVALUACIÓN 1er semestre</vt:lpstr>
      <vt:lpstr>EVALUACIÓN SEPT</vt:lpstr>
      <vt:lpstr>EVALUACIÓN 2 semestre</vt:lpstr>
      <vt:lpstr>EVALUACION FINAL </vt:lpstr>
      <vt:lpstr>OBJ 1</vt:lpstr>
      <vt:lpstr>Hoja2</vt:lpstr>
      <vt:lpstr>OBJ 2</vt:lpstr>
      <vt:lpstr>OBJ 3</vt:lpstr>
      <vt:lpstr>OBJ 4</vt:lpstr>
      <vt:lpstr>OBJ 5</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MAPI</dc:creator>
  <cp:lastModifiedBy>TuSoft</cp:lastModifiedBy>
  <dcterms:created xsi:type="dcterms:W3CDTF">2018-08-02T11:47:46Z</dcterms:created>
  <dcterms:modified xsi:type="dcterms:W3CDTF">2019-12-04T16:49:22Z</dcterms:modified>
</cp:coreProperties>
</file>